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2"/>
  </bookViews>
  <sheets>
    <sheet name="1" sheetId="1" r:id="rId1"/>
    <sheet name="2" sheetId="2" r:id="rId2"/>
    <sheet name="3" sheetId="3" r:id="rId3"/>
  </sheets>
  <definedNames>
    <definedName name="_xlnm.Print_Titles" localSheetId="0">'1'!$9:$9</definedName>
    <definedName name="_xlnm.Print_Area" localSheetId="0">'1'!$A$1:$V$115</definedName>
    <definedName name="_xlnm.Print_Area" localSheetId="1">'2'!$A$1:$V$33</definedName>
    <definedName name="_xlnm.Print_Area" localSheetId="2">'3'!$A$1:$Y$306</definedName>
  </definedNames>
  <calcPr fullCalcOnLoad="1"/>
</workbook>
</file>

<file path=xl/sharedStrings.xml><?xml version="1.0" encoding="utf-8"?>
<sst xmlns="http://schemas.openxmlformats.org/spreadsheetml/2006/main" count="1076" uniqueCount="518">
  <si>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</si>
  <si>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</si>
  <si>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</si>
  <si>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</si>
  <si>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</si>
  <si>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</si>
  <si>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</si>
  <si>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</si>
  <si>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</si>
  <si>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</si>
  <si>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</si>
  <si>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</si>
  <si>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</si>
  <si>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</si>
  <si>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</si>
  <si>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</si>
  <si>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</si>
  <si>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</si>
  <si>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</si>
  <si>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</si>
  <si>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</si>
  <si>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</si>
  <si>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</si>
  <si>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</si>
  <si>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</si>
  <si>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</si>
  <si>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</si>
  <si>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</si>
  <si>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</si>
  <si>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</si>
  <si>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</si>
  <si>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</si>
  <si>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</si>
  <si>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</si>
  <si>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</si>
  <si>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</si>
  <si>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</si>
  <si>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</si>
  <si>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</si>
  <si>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</si>
  <si>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</si>
  <si>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</si>
  <si>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</si>
  <si>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</si>
  <si>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</si>
  <si>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</si>
  <si>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</si>
  <si>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</si>
  <si>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</si>
  <si>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</si>
  <si>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</si>
  <si>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</si>
  <si>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</si>
  <si>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</si>
  <si>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</si>
  <si>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</si>
  <si>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</si>
  <si>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</si>
  <si>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</si>
  <si>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</si>
  <si>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</si>
  <si>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</si>
  <si>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</si>
  <si>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</si>
  <si>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</si>
  <si>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</si>
  <si>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</si>
  <si>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</si>
  <si>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</si>
  <si>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</si>
  <si>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</si>
  <si>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</si>
  <si>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</si>
  <si>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</si>
  <si>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</si>
  <si>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</si>
  <si>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</si>
  <si>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</si>
  <si>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</si>
  <si>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</si>
  <si>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</si>
  <si>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</si>
  <si>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</si>
  <si>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</si>
  <si>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</si>
  <si>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</si>
  <si>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</si>
  <si>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</si>
  <si>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</si>
  <si>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</si>
  <si>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</si>
  <si>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</si>
  <si>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</si>
  <si>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</si>
  <si>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</si>
  <si>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</si>
  <si>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</si>
  <si>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</si>
  <si>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</si>
  <si>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</si>
  <si>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</si>
  <si>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</si>
  <si>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</si>
  <si>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</si>
  <si>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</si>
  <si>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</si>
  <si>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</si>
  <si>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</si>
  <si>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</si>
  <si>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</si>
  <si>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</si>
  <si>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</si>
  <si>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</si>
  <si>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</si>
  <si>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</si>
  <si>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</si>
  <si>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</si>
  <si>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</si>
  <si>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</si>
  <si>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</si>
  <si>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</si>
  <si>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</si>
  <si>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</si>
  <si>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</si>
  <si>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</si>
  <si>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</si>
  <si>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</si>
  <si>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</si>
  <si>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</si>
  <si>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</si>
  <si>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</si>
  <si>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</si>
  <si>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</si>
  <si>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</si>
  <si>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</si>
  <si>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</si>
  <si>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</si>
  <si>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</si>
  <si>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</si>
  <si>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</si>
  <si>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</si>
  <si>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</si>
  <si>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</si>
  <si>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</si>
  <si>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</si>
  <si>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</si>
  <si>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</si>
  <si>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</si>
  <si>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</si>
  <si>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</si>
  <si>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</si>
  <si>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</si>
  <si>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</si>
  <si>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</si>
  <si>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</si>
  <si>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</si>
  <si>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</si>
  <si>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</si>
  <si>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</si>
  <si>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</si>
  <si>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</si>
  <si>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</si>
  <si>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</si>
  <si>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</si>
  <si>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</si>
  <si>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</si>
  <si>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</si>
  <si>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</si>
  <si>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</si>
  <si>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</si>
  <si>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</si>
  <si>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</si>
  <si>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</si>
  <si>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</si>
  <si>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</si>
  <si>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</si>
  <si>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</si>
  <si>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</si>
  <si>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</si>
  <si>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</si>
  <si>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</si>
  <si>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</si>
  <si>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</si>
  <si>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</si>
  <si>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</si>
  <si>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</si>
  <si>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</si>
  <si>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</si>
  <si>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</si>
  <si>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</si>
  <si>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</si>
  <si>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</si>
  <si>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</si>
  <si>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</si>
  <si>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</si>
  <si>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</si>
  <si>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</si>
  <si>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3</t>
  </si>
  <si>
    <t>2130</t>
  </si>
  <si>
    <t>ÀÝ¹Ñ³Ýáõñ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</si>
  <si>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</si>
  <si>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</si>
  <si>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</si>
  <si>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</si>
  <si>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</si>
  <si>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</si>
  <si>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</si>
  <si>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</si>
  <si>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</t>
  </si>
  <si>
    <t>ø³Õ³ù³óÇ³Ï³Ý å³ßïå³ÝáõÃÛáõÝ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</si>
  <si>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</si>
  <si>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</si>
  <si>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</si>
  <si>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</si>
  <si>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</si>
  <si>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</si>
  <si>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</si>
  <si>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</si>
  <si>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</si>
  <si>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</si>
  <si>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</si>
  <si>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</si>
  <si>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</si>
  <si>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2450</t>
  </si>
  <si>
    <t>îñ³Ýëåáñï</t>
  </si>
  <si>
    <t>2451</t>
  </si>
  <si>
    <t>Ö³Ý³å³ñÑ³ÛÇÝ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</si>
  <si>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</si>
  <si>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</si>
  <si>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</si>
  <si>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</si>
  <si>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</si>
  <si>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</si>
  <si>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</si>
  <si>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</si>
  <si>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</si>
  <si>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</si>
  <si>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</si>
  <si>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</si>
  <si>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</si>
  <si>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</si>
  <si>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Þñç³Ï³ ÙÇç³í³ÛñÇ ³ÕïáïÙ³Ý ¹»Ù å³Ûù³ñ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</si>
  <si>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</si>
  <si>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</si>
  <si>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</si>
  <si>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</si>
  <si>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</si>
  <si>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</si>
  <si>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</si>
  <si>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</si>
  <si>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</si>
  <si>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</si>
  <si>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</si>
  <si>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</si>
  <si>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</si>
  <si>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</si>
  <si>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</si>
  <si>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</si>
  <si>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</si>
  <si>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</si>
  <si>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</si>
  <si>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2760</t>
  </si>
  <si>
    <t>²éáÕç³å³ÑáõÃÛáõÝ (³ÛÉ ¹³ë»ñÇÝ ãå³ïÏ³ÝáÕ)</t>
  </si>
  <si>
    <t>2761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</si>
  <si>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</si>
  <si>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</si>
  <si>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</si>
  <si>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</si>
  <si>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</si>
  <si>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</si>
  <si>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</si>
  <si>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</si>
  <si>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</si>
  <si>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</si>
  <si>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</si>
  <si>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</si>
  <si>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</si>
  <si>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</si>
  <si>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Ðáõß³ñÓ³ÝÝ»ñÇ ¨ Ùß³ÏáõÃ³ÛÇÝ ³ñÅ»ùÝ»ñÇ í»ñ³Ï³Ý·ÝáõÙ ¨ å³Ñå³ÝáõÙ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</si>
  <si>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</si>
  <si>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</si>
  <si>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</si>
  <si>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</si>
  <si>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</si>
  <si>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</si>
  <si>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</si>
  <si>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</si>
  <si>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</si>
  <si>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</si>
  <si>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</si>
  <si>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</si>
  <si>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</si>
  <si>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</si>
  <si>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</si>
  <si>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</si>
  <si>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</si>
  <si>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</si>
  <si>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</si>
  <si>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</si>
  <si>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</si>
  <si>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</si>
  <si>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</si>
  <si>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</si>
  <si>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</si>
  <si>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</si>
  <si>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</si>
  <si>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3070</t>
  </si>
  <si>
    <t>êáóÇ³É³Ï³Ý Ñ³ïáõÏ ³ñïáÝáõÃÛáõÝÝ»ñ (³ÛÉ ¹³ë»ñÇÝ ãå³ïÏ³ÝáÕ)</t>
  </si>
  <si>
    <t>3071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</si>
  <si>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</si>
  <si>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</si>
  <si>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</si>
  <si>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</si>
  <si>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</si>
  <si>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</si>
  <si>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</si>
  <si>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</si>
  <si>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</si>
  <si>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</si>
  <si>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</si>
  <si>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</si>
  <si>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</si>
  <si>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</si>
  <si>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</si>
  <si>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</si>
  <si>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</si>
  <si>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</si>
  <si>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</si>
  <si>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</si>
  <si>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</si>
  <si>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</si>
  <si>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</si>
  <si>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</si>
  <si>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</si>
  <si>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</si>
  <si>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</si>
  <si>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</si>
  <si>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</si>
  <si>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</si>
  <si>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</si>
  <si>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</si>
  <si>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- î»Õ»Ï³ïí³Ï³Ý Í³é³ÛáõÃÛáõÝÝ»ñ</t>
  </si>
  <si>
    <t>- Î³é³í³ñã³Ï³Ý Í³é³ÛáõÃÛáõÝÝ»ñ</t>
  </si>
  <si>
    <t>- ÀÝ¹Ñ³Ýáõñ µÝáõÛÃÇ ³ÛÉ Í³é³ÛáõÃÛáõÝÝ»ñ</t>
  </si>
  <si>
    <t>4239</t>
  </si>
  <si>
    <t>4241</t>
  </si>
  <si>
    <t>- Ø³ëÝ³·Çï³Ï³Ý Í³é³ÛáõÃÛáõÝÝ»ñ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</si>
  <si>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</si>
  <si>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</si>
  <si>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</si>
  <si>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</si>
  <si>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</si>
  <si>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</si>
  <si>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</si>
  <si>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</si>
  <si>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</si>
  <si>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</si>
  <si>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- êáõµëÇ¹Ç³Ý»ñ áã ýÇÝ³Ýë³Ï³Ý å»ï³Ï³Ý (Ñ³Ù³ÛÝù³ÛÇÝ) Ï³½Ù³Ï»ñåáõÃÛáõÝÝ»ñÇÝ</t>
  </si>
  <si>
    <t>4511</t>
  </si>
  <si>
    <t>- ÀÝÃ³óÇÏ ¹ñ³Ù³ßÝáñÑÝ»ñ å»ï³Ï³Ý ¨ Ñ³Ù³ÛÝùÝ»ñÇ  áã ³é¨ïñ³ÛÇÝ Ï³½Ù³Ï»ñåáõÃÛáõÝÝ»ñÇÝ</t>
  </si>
  <si>
    <t>- ²ÛÉ ÁÝÃ³óÇÏ ¹ñ³Ù³ßÝáñÑÝ»ñ</t>
  </si>
  <si>
    <t>- ²ÛÉ Ýå³ëïÝ»ñ µÛáõç»Çó</t>
  </si>
  <si>
    <t>- ÜíÇñ³ïíáõÃÛáõÝÝ»ñ ³ÛÉ ß³ÑáõÛÃ ãÑ»ï³åÝ¹áÕ Ï³½Ù³Ï»ñåáõÃÛáõÝÝ»ñÇÝ</t>
  </si>
  <si>
    <t>- ä³ñï³¹Çñ í×³ñÝ»ñ</t>
  </si>
  <si>
    <t>4823</t>
  </si>
  <si>
    <t>- ä³Ñáõëï³ÛÇÝ ÙÇçáóÝ»ñ</t>
  </si>
  <si>
    <t>4891</t>
  </si>
  <si>
    <t>- Þ»Ýù»ñÇ ¨ ßÇÝáõÃÛáõÝÝ»ñÇ Ï³éáõóáõÙ</t>
  </si>
  <si>
    <t>5113</t>
  </si>
  <si>
    <t>- Þ»Ýù»ñÇ ¨ ßÇÝáõÃÛáõÝÝ»ñÇ Ï³åÇï³É í»ñ³Ýáñá·áõÙ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</si>
  <si>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</si>
  <si>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</si>
  <si>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</si>
  <si>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</si>
  <si>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- àã ÝÛáõÃ³Ï³Ý ÑÇÙÝ³Ï³Ý ÙÇçáóÝ»ñ</t>
  </si>
  <si>
    <t>- Ü³Ë³·Í³Ñ»ï³½áï³Ï³Ý Í³Ëë»ñ</t>
  </si>
  <si>
    <t>²ÜÞ²ðÄ ¶àôÚøÆ Æð²òàôØÆò Øàôîøºð</t>
  </si>
  <si>
    <t>8111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</si>
  <si>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</si>
  <si>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</si>
  <si>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</si>
  <si>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</si>
  <si>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</si>
  <si>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</si>
  <si>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</si>
  <si>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</si>
  <si>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</si>
  <si>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</si>
  <si>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</si>
  <si>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</si>
  <si>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</si>
  <si>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</si>
  <si>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</si>
  <si>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</si>
  <si>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</si>
  <si>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</si>
  <si>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</si>
  <si>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</si>
  <si>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</si>
  <si>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</si>
  <si>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</si>
  <si>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</si>
  <si>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</si>
  <si>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</si>
  <si>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</si>
  <si>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</si>
  <si>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</si>
  <si>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</si>
  <si>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</si>
  <si>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</si>
  <si>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</si>
  <si>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</si>
  <si>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</si>
  <si>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</si>
  <si>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</si>
  <si>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</si>
  <si>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</si>
  <si>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</si>
  <si>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</si>
  <si>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-Ð³ïÏ³óáõÙ å³Ñõëï³ÛÇÝ ýáÝ¹Çó ýáÝ¹³ÛÇÝ µÛáõç»</t>
  </si>
  <si>
    <t>Ծանոթություն</t>
  </si>
  <si>
    <t>կենցաղային և հանրային սննդի ծառայություններ</t>
  </si>
  <si>
    <t>Այլ հարկեր</t>
  </si>
  <si>
    <t>Ընդհանուր բնույթի այլ ծառայություններ</t>
  </si>
  <si>
    <t xml:space="preserve">2842 </t>
  </si>
  <si>
    <t>8</t>
  </si>
  <si>
    <t>Քաղաքական կուսակցություններ, հասարակական կազմակերպություններ, արհմիություններ</t>
  </si>
  <si>
    <t>- Գործառնական և բանկային ծառայությունների ծախսեր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</si>
  <si>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</si>
  <si>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</si>
  <si>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</si>
  <si>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</si>
  <si>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>Այլ նպաստներ բյուջեից</t>
  </si>
  <si>
    <t xml:space="preserve">2432 </t>
  </si>
  <si>
    <t>Նավթամթերք և բնական գազ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</si>
  <si>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</si>
  <si>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</si>
  <si>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</si>
  <si>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</si>
  <si>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>տեղեկատվական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</si>
  <si>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</si>
  <si>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</si>
  <si>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</si>
  <si>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</si>
  <si>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>- Բնական աղետներից առաջացած վնասվածքների կամ վնասների վերականգնում</t>
  </si>
  <si>
    <t>նախագծահետազոտական ծախսեր</t>
  </si>
  <si>
    <t>Տեղեկատվության ձեռքբերում</t>
  </si>
  <si>
    <t xml:space="preserve">2833 </t>
  </si>
  <si>
    <t xml:space="preserve"> àã ýÇÝ³Ýë³Ï³Ý ³ÏïÇíÝ»ñÇ ûï³ñáõÙÇó Ùáõïù»ñ</t>
  </si>
  <si>
    <t xml:space="preserve">2840 </t>
  </si>
  <si>
    <t>Կրոնական և հասարակական այլ ծառայություններ, որից`</t>
  </si>
  <si>
    <t>ԱՅԼ ՀԻՄՆԱԿԱՆ ՄԻՋՈՑՆԵՐԻ ԻՐԱՑՈՒՄԻՑ ՄՈՒՏՔԵՐ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</si>
  <si>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</si>
  <si>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</si>
  <si>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Համայնքի վարչական տարածքում գտնվող պետական սեփականություն համարվող հողերի վարձակալության վարձավճարներ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</si>
  <si>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</si>
  <si>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</si>
  <si>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</si>
  <si>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03</t>
  </si>
  <si>
    <t>ՀԱՍԱՐԱԿԱԿԱՆ ԿԱՐԳ, ԱՆՎՏԱՆԳՈՒԹՅՈՒՆ ԵՎ ԴԱՏԱԿԱՆ ԳՈՐԾՈՒՆԵՈՒԹՅՈՒՆ</t>
  </si>
  <si>
    <t>Գյուղատնտեսություն</t>
  </si>
  <si>
    <t>Անտառային տնտեսություն</t>
  </si>
  <si>
    <t>Կենսաբազմազանության և բնության պաշտպանություն, որից`</t>
  </si>
  <si>
    <t>Կենսաբազմազանության և բնության պաշտպանություն</t>
  </si>
  <si>
    <t>Համայնքային զարգացում, որից`</t>
  </si>
  <si>
    <t>Համայնքային զարգացում</t>
  </si>
  <si>
    <t>Ջրամատակարարում, որից`</t>
  </si>
  <si>
    <t>Ջրամատակարարում</t>
  </si>
  <si>
    <t>Արտահիվանդանոցային ծառայություններ, որից`</t>
  </si>
  <si>
    <t>Ընդհանուր բնույթի բժշկական ծառայություններ</t>
  </si>
  <si>
    <t>Առողջապահություն (այլ դասերին չպատկանող)</t>
  </si>
  <si>
    <t>Նախնական մասնագիտական (արհեստագործական) և միջին մասնագիտական կրթություն, որից`</t>
  </si>
  <si>
    <t>Միջին մասնագիտական կրթություն</t>
  </si>
  <si>
    <t>Վերապատրաստման և ուսուցման նյութեր</t>
  </si>
  <si>
    <t>Առողջապահական և լաբորատոր նյութեր</t>
  </si>
  <si>
    <t>Կապիտալ դրամաշնորհ պետական և համայնքների ոչ առևտրային կազմակերպություններին</t>
  </si>
  <si>
    <t>Հուղարկավորության նպաստներ բյուջեից</t>
  </si>
  <si>
    <t>աճեցվող ակտիվներ</t>
  </si>
  <si>
    <t>Շենքերի և շինությունների  կապիտալ վերանորոգում</t>
  </si>
  <si>
    <t>Այլ կապիտալ դրամաշնորհ</t>
  </si>
  <si>
    <t>Հիմք՝ ՀՀ Հարկային օրենսգրք։ Կանխատեսումների ժամանակ հաշվի են առնվել  բազաների ճշտումները,նախորդ տարիների հարկերի գանձելիության մակարդակը,ապառքները և գերավճարները։ Անշարժ գույքի հարկի դրական տարբերությունը պայմանավորված է հարկի գումարի տոկոսային ավելացումով։</t>
  </si>
  <si>
    <t xml:space="preserve">  «Հայաստանի Հանրապետության բյուջետային համակարգի մասին» օրենք,  «Տեղական տուրքերի և վճարների մասին»  օրենք, գործող և նոր կնքված պայմանագրեր, ապառքներ,</t>
  </si>
  <si>
    <t xml:space="preserve">2026 թվական </t>
  </si>
  <si>
    <t>ՀՀ Կոտայքի մարզի Աբովյան  համայնքի  միջնաժամկետ ծախսերի ծրագրի 2025-2027թթ. վարչական և ֆոնդային մասերի եկամուտները` ըստ ձևավորման աղբյուրների</t>
  </si>
  <si>
    <t>2023 փաստացի</t>
  </si>
  <si>
    <t>Այլ դոտացիա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</si>
  <si>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Արտ.աղբ.</t>
  </si>
  <si>
    <t xml:space="preserve">2024 հաստատված </t>
  </si>
  <si>
    <t xml:space="preserve"> 2025թ կանխատեսված և 2024թ. հաստատված բյուջեի տարբերություն</t>
  </si>
  <si>
    <t xml:space="preserve">2027 թվական </t>
  </si>
  <si>
    <t>2025թ կանխատեսված և 2024թ. հաստատված բյուջեի տարբերության վերաբերյալ հիմնավորումներ</t>
  </si>
  <si>
    <t xml:space="preserve">ՀՀ Կոտայքի մարզի Աբովյան  համայնքի 2025-2027թթ. միջնաժամկետ ծախսերի ծրագրերի դեֆիցիտի (պակասուրդի) ֆինանսավորումը ըստ աղբյուրների                                                </t>
  </si>
  <si>
    <t>ՀՀ Կոտայքի մարզի Աբովյան  համայնքի 2025-2027թթ.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</si>
  <si>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Պարտադիր վճարներ</t>
  </si>
  <si>
    <t>Շենքերի և շինությունների  կառուցում</t>
  </si>
  <si>
    <t>Գեոդեզիական և քարտեզագրման ծախսեր</t>
  </si>
  <si>
    <t>Հատուկ նպատակային այլ նյութեր</t>
  </si>
  <si>
    <t>Շենքերի և շինությունների կառուցում</t>
  </si>
  <si>
    <t>(հազար դրամներով)</t>
  </si>
  <si>
    <t>Այլ վարձատրություններ</t>
  </si>
  <si>
    <t>Կառավարչական ծառայություններ</t>
  </si>
  <si>
    <t>ներկայացուցչական ծախսեր</t>
  </si>
  <si>
    <t>ì³ñã³Ï³Ý ë³ñù³íáñáõÙÝ»ñ</t>
  </si>
  <si>
    <t>Կոմունալ ծառայություններ</t>
  </si>
  <si>
    <t>Համակարգչային ծառայություններ</t>
  </si>
  <si>
    <t> ì»ñ³å³ïñ³ëïÙ³Ý ¨ áõëáõóÙ³Ý ÝÛáõÃ»ñ (³ßË³ïáÕÝ»ñÇ ½³ñ·³óÙ³Ý)</t>
  </si>
  <si>
    <t>Տարբերությունը հիմնավորվում է օրենսդրությամբ՝ փոփոխվում է վարչական բյուջեի եկամուտների ավելացման հաշվին</t>
  </si>
  <si>
    <t>Հիմք՝ «Տեղական տուրքերի և վճարների մասին» ՀՀ օրենք։ խոշորացված համայնքի վարչական տարածքում իրականացվում է ամենամյա  տեղական տուրք վճարողների  բազայի ճշգրտում, գույքագրում և գնահատում, որը ապահովում է պլանի աճ։</t>
  </si>
  <si>
    <t>Հիմք՝ «Պետական տուրքի մասին» ՀՀ օրենքը։ Պլանային թվերը  կանխատեսելիս հիմք է ընդունվել նախորդ տարիների փաստացի մուտքերի հավաքագրման ցուցանիշներ</t>
  </si>
  <si>
    <t xml:space="preserve">ՀՀ համայնքների բյուջեներին «Ֆինանսական համահարթեցման մասին»  ՀՀ օրենքով դոտացիաներ տրամադրելու նպատակով  ՀՀ  պետական բյուջեի մասին օրենքներով նախատեսված հատկացումներ </t>
  </si>
  <si>
    <t>Ըստ համայնքի ներկայացված սուբվենցիոն ծրագրերի ՝ պետական բյուջեից հատկացումներ։ Համայնքի կայուն զարգացումն ապահովելու համար տարեկան կանխատեսվող գումարները բավարար են։</t>
  </si>
  <si>
    <t>2024 թվականի համեմատ 2025 թվականի համեմատ ծախսերի աճ է կանխատեսվում։ Նախատեսվում է համայնքային ոչ առևտրային կազմակերպություններում աշխատավարձի ֆոնդի աճ մոտ 10 %-ով։</t>
  </si>
  <si>
    <t>Տարբերությունը  կատարվել է աշխատավարձի ֆոնդը հաշվարկելիս։</t>
  </si>
  <si>
    <t>Կանխատեսվել է հաշվի առնելով 2025-2027 թվականների համար նախատեսվող կապիտալ ծախսերը։ Բյուջեն հաստատելիս այս թվերը կփոխվեն՝ տարեսկզբի մնացորդի համամասնությամբ։</t>
  </si>
  <si>
    <t>Թվերը 
կանխատեսելի չեն։</t>
  </si>
  <si>
    <t xml:space="preserve">Ð³í»Éí³Í  N 2 
ՀՀ Կոտայքի մարզի Աբովյան համայնքի ավագանու 2024 թվականի  հունիսի  26-ի
 N  82-Ա   որոշման </t>
  </si>
  <si>
    <t xml:space="preserve">Ð³í»Éí³Í  N 3 
ՀՀ Կոտայքի մարզի Աբովյան համայնքի ավագանու 2024 թվականի  հունիսի 26-ի
N  82 - Ա որոշման </t>
  </si>
  <si>
    <t xml:space="preserve">Ð³í»Éí³Í  N 4 
ՀՀ Կոտայքի մարզի Աբովյան համայնքի ավագանու 2024 թվականի   հունիսի  26- ի
 N  82- Ա  որոշման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</si>
</sst>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10409]0.0"/>
    <numFmt numFmtId="190" formatCode="0.0"/>
  </numFmts>
  <fonts count="67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 Armenian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8"/>
      <color indexed="61"/>
      <name val="Arial Armeni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Armenian"/>
      <family val="2"/>
    </font>
    <font>
      <sz val="8"/>
      <color indexed="8"/>
      <name val="GHEA Grapalat"/>
      <family val="3"/>
    </font>
    <font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8"/>
      <color indexed="10"/>
      <name val="Arial Armenian"/>
      <family val="2"/>
    </font>
    <font>
      <sz val="8"/>
      <color indexed="10"/>
      <name val="Arial LatArm"/>
      <family val="2"/>
    </font>
    <font>
      <b/>
      <sz val="8"/>
      <color indexed="8"/>
      <name val="GHEA Grapalat"/>
      <family val="3"/>
    </font>
    <font>
      <sz val="10"/>
      <color indexed="8"/>
      <name val="Arial LatArm"/>
      <family val="2"/>
    </font>
    <font>
      <sz val="12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Armeni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 Armeni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Armenian"/>
      <family val="2"/>
    </font>
    <font>
      <sz val="8"/>
      <color theme="1"/>
      <name val="GHEA Grapalat"/>
      <family val="3"/>
    </font>
    <font>
      <sz val="8"/>
      <color theme="1"/>
      <name val="Arial LatArm"/>
      <family val="2"/>
    </font>
    <font>
      <b/>
      <sz val="8"/>
      <color theme="1"/>
      <name val="Arial LatArm"/>
      <family val="2"/>
    </font>
    <font>
      <sz val="8"/>
      <color rgb="FFFF0000"/>
      <name val="Arial Armenian"/>
      <family val="2"/>
    </font>
    <font>
      <sz val="8"/>
      <color rgb="FFFF0000"/>
      <name val="Arial LatArm"/>
      <family val="2"/>
    </font>
    <font>
      <b/>
      <sz val="8"/>
      <color theme="1"/>
      <name val="GHEA Grapalat"/>
      <family val="3"/>
    </font>
    <font>
      <sz val="10"/>
      <color theme="1"/>
      <name val="Arial LatArm"/>
      <family val="2"/>
    </font>
    <font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71" fontId="4" fillId="0" borderId="0" applyFont="0" applyFill="0" applyBorder="0" applyAlignment="0" applyProtection="0"/>
    <xf numFmtId="0" fontId="11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2" applyNumberFormat="0" applyAlignment="0" applyProtection="0"/>
    <xf numFmtId="0" fontId="42" fillId="26" borderId="3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57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78" fontId="0" fillId="32" borderId="0" xfId="0" applyNumberFormat="1" applyFill="1" applyAlignment="1">
      <alignment horizontal="right" vertical="center" wrapText="1"/>
    </xf>
    <xf numFmtId="178" fontId="0" fillId="32" borderId="0" xfId="0" applyNumberForma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 vertical="center" wrapText="1"/>
    </xf>
    <xf numFmtId="0" fontId="58" fillId="32" borderId="0" xfId="0" applyFont="1" applyFill="1" applyAlignment="1">
      <alignment horizontal="center" vertical="center" wrapText="1"/>
    </xf>
    <xf numFmtId="0" fontId="58" fillId="32" borderId="0" xfId="0" applyFont="1" applyFill="1" applyAlignment="1">
      <alignment horizontal="left" vertical="center" wrapText="1"/>
    </xf>
    <xf numFmtId="178" fontId="58" fillId="32" borderId="0" xfId="0" applyNumberFormat="1" applyFont="1" applyFill="1" applyAlignment="1">
      <alignment horizontal="center" vertical="center" wrapText="1"/>
    </xf>
    <xf numFmtId="178" fontId="58" fillId="32" borderId="0" xfId="0" applyNumberFormat="1" applyFont="1" applyFill="1" applyAlignment="1">
      <alignment horizontal="center" vertical="center" wrapText="1"/>
    </xf>
    <xf numFmtId="0" fontId="58" fillId="32" borderId="0" xfId="0" applyFont="1" applyFill="1" applyAlignment="1">
      <alignment vertical="center" wrapText="1"/>
    </xf>
    <xf numFmtId="0" fontId="58" fillId="32" borderId="0" xfId="0" applyFont="1" applyFill="1" applyAlignment="1">
      <alignment horizontal="center" vertical="top"/>
    </xf>
    <xf numFmtId="0" fontId="58" fillId="32" borderId="0" xfId="0" applyFont="1" applyFill="1" applyAlignment="1">
      <alignment horizontal="left" vertical="top" wrapText="1"/>
    </xf>
    <xf numFmtId="178" fontId="58" fillId="32" borderId="0" xfId="0" applyNumberFormat="1" applyFont="1" applyFill="1" applyAlignment="1">
      <alignment horizontal="center" vertical="top"/>
    </xf>
    <xf numFmtId="178" fontId="58" fillId="32" borderId="0" xfId="0" applyNumberFormat="1" applyFont="1" applyFill="1" applyAlignment="1">
      <alignment horizontal="center" vertical="top"/>
    </xf>
    <xf numFmtId="178" fontId="59" fillId="32" borderId="0" xfId="0" applyNumberFormat="1" applyFont="1" applyFill="1" applyAlignment="1">
      <alignment vertical="center"/>
    </xf>
    <xf numFmtId="0" fontId="58" fillId="32" borderId="0" xfId="0" applyFont="1" applyFill="1" applyAlignment="1">
      <alignment/>
    </xf>
    <xf numFmtId="0" fontId="58" fillId="32" borderId="0" xfId="0" applyFont="1" applyFill="1" applyAlignment="1">
      <alignment horizontal="left" vertical="top"/>
    </xf>
    <xf numFmtId="0" fontId="58" fillId="32" borderId="0" xfId="0" applyFont="1" applyFill="1" applyAlignment="1">
      <alignment horizontal="center" vertical="top"/>
    </xf>
    <xf numFmtId="0" fontId="59" fillId="32" borderId="0" xfId="0" applyFont="1" applyFill="1" applyAlignment="1">
      <alignment/>
    </xf>
    <xf numFmtId="178" fontId="59" fillId="32" borderId="0" xfId="0" applyNumberFormat="1" applyFont="1" applyFill="1" applyAlignment="1">
      <alignment horizontal="right" vertical="center"/>
    </xf>
    <xf numFmtId="0" fontId="60" fillId="32" borderId="11" xfId="0" applyNumberFormat="1" applyFont="1" applyFill="1" applyBorder="1" applyAlignment="1">
      <alignment horizontal="center" vertical="center"/>
    </xf>
    <xf numFmtId="0" fontId="60" fillId="32" borderId="12" xfId="0" applyNumberFormat="1" applyFont="1" applyFill="1" applyBorder="1" applyAlignment="1">
      <alignment horizontal="center" vertical="center"/>
    </xf>
    <xf numFmtId="0" fontId="58" fillId="32" borderId="0" xfId="0" applyFont="1" applyFill="1" applyAlignment="1">
      <alignment vertical="center"/>
    </xf>
    <xf numFmtId="0" fontId="61" fillId="32" borderId="11" xfId="0" applyFont="1" applyFill="1" applyBorder="1" applyAlignment="1">
      <alignment horizontal="left" vertical="center"/>
    </xf>
    <xf numFmtId="0" fontId="61" fillId="32" borderId="13" xfId="0" applyFont="1" applyFill="1" applyBorder="1" applyAlignment="1">
      <alignment horizontal="left" vertical="center" wrapText="1"/>
    </xf>
    <xf numFmtId="190" fontId="58" fillId="32" borderId="0" xfId="0" applyNumberFormat="1" applyFont="1" applyFill="1" applyAlignment="1">
      <alignment horizontal="left" vertical="center"/>
    </xf>
    <xf numFmtId="0" fontId="58" fillId="32" borderId="0" xfId="0" applyFont="1" applyFill="1" applyAlignment="1">
      <alignment horizontal="left" vertical="center"/>
    </xf>
    <xf numFmtId="0" fontId="60" fillId="32" borderId="11" xfId="0" applyFont="1" applyFill="1" applyBorder="1" applyAlignment="1">
      <alignment horizontal="left" vertical="top"/>
    </xf>
    <xf numFmtId="0" fontId="60" fillId="32" borderId="13" xfId="0" applyFont="1" applyFill="1" applyBorder="1" applyAlignment="1">
      <alignment horizontal="left" vertical="top" wrapText="1"/>
    </xf>
    <xf numFmtId="190" fontId="58" fillId="32" borderId="0" xfId="0" applyNumberFormat="1" applyFont="1" applyFill="1" applyAlignment="1">
      <alignment horizontal="left"/>
    </xf>
    <xf numFmtId="0" fontId="58" fillId="32" borderId="0" xfId="0" applyFont="1" applyFill="1" applyAlignment="1">
      <alignment horizontal="left"/>
    </xf>
    <xf numFmtId="0" fontId="60" fillId="32" borderId="11" xfId="0" applyFont="1" applyFill="1" applyBorder="1" applyAlignment="1">
      <alignment horizontal="left" vertical="center"/>
    </xf>
    <xf numFmtId="0" fontId="60" fillId="32" borderId="13" xfId="0" applyFont="1" applyFill="1" applyBorder="1" applyAlignment="1">
      <alignment horizontal="left" vertical="center" wrapText="1"/>
    </xf>
    <xf numFmtId="0" fontId="60" fillId="32" borderId="1" xfId="34" applyFont="1" applyFill="1" applyBorder="1" applyAlignment="1">
      <alignment horizontal="left" vertical="center" wrapText="1"/>
    </xf>
    <xf numFmtId="0" fontId="60" fillId="32" borderId="14" xfId="0" applyFont="1" applyFill="1" applyBorder="1" applyAlignment="1">
      <alignment horizontal="left" vertical="top"/>
    </xf>
    <xf numFmtId="0" fontId="60" fillId="32" borderId="15" xfId="0" applyFont="1" applyFill="1" applyBorder="1" applyAlignment="1">
      <alignment horizontal="left" vertical="top" wrapText="1"/>
    </xf>
    <xf numFmtId="0" fontId="60" fillId="32" borderId="0" xfId="0" applyFont="1" applyFill="1" applyAlignment="1">
      <alignment horizontal="center" vertical="top"/>
    </xf>
    <xf numFmtId="0" fontId="60" fillId="32" borderId="0" xfId="0" applyFont="1" applyFill="1" applyAlignment="1">
      <alignment horizontal="left" vertical="top" wrapText="1"/>
    </xf>
    <xf numFmtId="190" fontId="60" fillId="32" borderId="0" xfId="0" applyNumberFormat="1" applyFont="1" applyFill="1" applyAlignment="1">
      <alignment horizontal="center" vertical="top"/>
    </xf>
    <xf numFmtId="190" fontId="59" fillId="32" borderId="0" xfId="0" applyNumberFormat="1" applyFont="1" applyFill="1" applyAlignment="1">
      <alignment/>
    </xf>
    <xf numFmtId="190" fontId="58" fillId="32" borderId="0" xfId="0" applyNumberFormat="1" applyFont="1" applyFill="1" applyAlignment="1">
      <alignment/>
    </xf>
    <xf numFmtId="178" fontId="60" fillId="32" borderId="0" xfId="0" applyNumberFormat="1" applyFont="1" applyFill="1" applyAlignment="1">
      <alignment horizontal="center" vertical="top"/>
    </xf>
    <xf numFmtId="178" fontId="62" fillId="32" borderId="0" xfId="0" applyNumberFormat="1" applyFont="1" applyFill="1" applyAlignment="1">
      <alignment horizontal="center" vertical="top"/>
    </xf>
    <xf numFmtId="0" fontId="62" fillId="32" borderId="0" xfId="0" applyFont="1" applyFill="1" applyAlignment="1">
      <alignment horizontal="center" vertical="top"/>
    </xf>
    <xf numFmtId="190" fontId="63" fillId="32" borderId="0" xfId="0" applyNumberFormat="1" applyFont="1" applyFill="1" applyAlignment="1">
      <alignment horizontal="center" vertical="top"/>
    </xf>
    <xf numFmtId="178" fontId="63" fillId="32" borderId="0" xfId="0" applyNumberFormat="1" applyFont="1" applyFill="1" applyAlignment="1">
      <alignment horizontal="center" vertical="top"/>
    </xf>
    <xf numFmtId="0" fontId="60" fillId="32" borderId="13" xfId="0" applyNumberFormat="1" applyFont="1" applyFill="1" applyBorder="1" applyAlignment="1">
      <alignment horizontal="center" vertical="center" wrapText="1"/>
    </xf>
    <xf numFmtId="0" fontId="58" fillId="32" borderId="0" xfId="0" applyFont="1" applyFill="1" applyAlignment="1">
      <alignment horizontal="left" vertical="top" wrapText="1"/>
    </xf>
    <xf numFmtId="0" fontId="60" fillId="32" borderId="13" xfId="0" applyNumberFormat="1" applyFont="1" applyFill="1" applyBorder="1" applyAlignment="1">
      <alignment horizontal="center" vertical="center"/>
    </xf>
    <xf numFmtId="0" fontId="61" fillId="32" borderId="16" xfId="0" applyFont="1" applyFill="1" applyBorder="1" applyAlignment="1">
      <alignment horizontal="center" vertical="center"/>
    </xf>
    <xf numFmtId="190" fontId="61" fillId="32" borderId="17" xfId="0" applyNumberFormat="1" applyFont="1" applyFill="1" applyBorder="1" applyAlignment="1">
      <alignment horizontal="center" vertical="center" wrapText="1"/>
    </xf>
    <xf numFmtId="190" fontId="61" fillId="32" borderId="18" xfId="0" applyNumberFormat="1" applyFont="1" applyFill="1" applyBorder="1" applyAlignment="1">
      <alignment horizontal="center" vertical="center" wrapText="1"/>
    </xf>
    <xf numFmtId="190" fontId="61" fillId="32" borderId="13" xfId="0" applyNumberFormat="1" applyFont="1" applyFill="1" applyBorder="1" applyAlignment="1">
      <alignment horizontal="center" vertical="center" wrapText="1"/>
    </xf>
    <xf numFmtId="0" fontId="60" fillId="32" borderId="16" xfId="0" applyFont="1" applyFill="1" applyBorder="1" applyAlignment="1">
      <alignment horizontal="center" vertical="top"/>
    </xf>
    <xf numFmtId="190" fontId="61" fillId="32" borderId="19" xfId="0" applyNumberFormat="1" applyFont="1" applyFill="1" applyBorder="1" applyAlignment="1">
      <alignment horizontal="center" vertical="center" wrapText="1"/>
    </xf>
    <xf numFmtId="190" fontId="60" fillId="32" borderId="18" xfId="0" applyNumberFormat="1" applyFont="1" applyFill="1" applyBorder="1" applyAlignment="1">
      <alignment horizontal="center" vertical="center" wrapText="1"/>
    </xf>
    <xf numFmtId="190" fontId="60" fillId="32" borderId="13" xfId="0" applyNumberFormat="1" applyFont="1" applyFill="1" applyBorder="1" applyAlignment="1">
      <alignment horizontal="center" vertical="center" wrapText="1"/>
    </xf>
    <xf numFmtId="0" fontId="60" fillId="32" borderId="16" xfId="0" applyFont="1" applyFill="1" applyBorder="1" applyAlignment="1">
      <alignment horizontal="center" vertical="center"/>
    </xf>
    <xf numFmtId="0" fontId="60" fillId="32" borderId="20" xfId="0" applyFont="1" applyFill="1" applyBorder="1" applyAlignment="1">
      <alignment horizontal="center" vertical="top"/>
    </xf>
    <xf numFmtId="190" fontId="61" fillId="32" borderId="21" xfId="0" applyNumberFormat="1" applyFont="1" applyFill="1" applyBorder="1" applyAlignment="1">
      <alignment horizontal="center" vertical="center" wrapText="1"/>
    </xf>
    <xf numFmtId="190" fontId="60" fillId="32" borderId="22" xfId="0" applyNumberFormat="1" applyFont="1" applyFill="1" applyBorder="1" applyAlignment="1">
      <alignment horizontal="center" vertical="center" wrapText="1"/>
    </xf>
    <xf numFmtId="190" fontId="60" fillId="32" borderId="15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178" fontId="0" fillId="32" borderId="0" xfId="0" applyNumberFormat="1" applyFont="1" applyFill="1" applyAlignment="1">
      <alignment horizontal="center" vertical="center" wrapText="1"/>
    </xf>
    <xf numFmtId="0" fontId="59" fillId="32" borderId="23" xfId="0" applyFont="1" applyFill="1" applyBorder="1" applyAlignment="1">
      <alignment horizontal="center" vertical="center"/>
    </xf>
    <xf numFmtId="0" fontId="59" fillId="32" borderId="24" xfId="0" applyNumberFormat="1" applyFont="1" applyFill="1" applyBorder="1" applyAlignment="1">
      <alignment horizontal="center" vertical="center"/>
    </xf>
    <xf numFmtId="190" fontId="59" fillId="32" borderId="24" xfId="0" applyNumberFormat="1" applyFont="1" applyFill="1" applyBorder="1" applyAlignment="1">
      <alignment horizontal="left" vertical="center" wrapText="1"/>
    </xf>
    <xf numFmtId="190" fontId="64" fillId="32" borderId="13" xfId="0" applyNumberFormat="1" applyFont="1" applyFill="1" applyBorder="1" applyAlignment="1">
      <alignment horizontal="left" vertical="center" wrapText="1"/>
    </xf>
    <xf numFmtId="190" fontId="59" fillId="32" borderId="25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178" fontId="60" fillId="32" borderId="0" xfId="0" applyNumberFormat="1" applyFont="1" applyFill="1" applyAlignment="1">
      <alignment horizontal="right" vertical="center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6" fillId="32" borderId="13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center" vertical="top"/>
    </xf>
    <xf numFmtId="178" fontId="6" fillId="32" borderId="13" xfId="0" applyNumberFormat="1" applyFont="1" applyFill="1" applyBorder="1" applyAlignment="1">
      <alignment horizontal="right" vertical="center"/>
    </xf>
    <xf numFmtId="0" fontId="10" fillId="32" borderId="13" xfId="0" applyFont="1" applyFill="1" applyBorder="1" applyAlignment="1">
      <alignment horizontal="left" vertical="top" wrapText="1"/>
    </xf>
    <xf numFmtId="0" fontId="0" fillId="32" borderId="13" xfId="0" applyFill="1" applyBorder="1" applyAlignment="1">
      <alignment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178" fontId="0" fillId="32" borderId="0" xfId="0" applyNumberFormat="1" applyFill="1" applyAlignment="1">
      <alignment horizontal="right" vertical="top"/>
    </xf>
    <xf numFmtId="0" fontId="0" fillId="32" borderId="13" xfId="0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0" fillId="32" borderId="0" xfId="0" applyFont="1" applyFill="1" applyAlignment="1">
      <alignment horizontal="center" vertical="top"/>
    </xf>
    <xf numFmtId="178" fontId="0" fillId="32" borderId="0" xfId="0" applyNumberFormat="1" applyFont="1" applyFill="1" applyAlignment="1">
      <alignment horizontal="center" vertical="top"/>
    </xf>
    <xf numFmtId="178" fontId="0" fillId="32" borderId="0" xfId="0" applyNumberFormat="1" applyFont="1" applyFill="1" applyAlignment="1">
      <alignment horizontal="left" vertical="top" wrapText="1"/>
    </xf>
    <xf numFmtId="178" fontId="0" fillId="32" borderId="0" xfId="0" applyNumberFormat="1" applyFont="1" applyFill="1" applyAlignment="1">
      <alignment horizontal="center" vertical="top"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 wrapText="1"/>
    </xf>
    <xf numFmtId="178" fontId="6" fillId="32" borderId="0" xfId="0" applyNumberFormat="1" applyFont="1" applyFill="1" applyAlignment="1">
      <alignment horizontal="center" vertical="center" wrapText="1"/>
    </xf>
    <xf numFmtId="178" fontId="6" fillId="32" borderId="0" xfId="0" applyNumberFormat="1" applyFont="1" applyFill="1" applyAlignment="1">
      <alignment horizontal="left" vertical="center" wrapText="1"/>
    </xf>
    <xf numFmtId="178" fontId="6" fillId="32" borderId="0" xfId="0" applyNumberFormat="1" applyFont="1" applyFill="1" applyAlignment="1">
      <alignment horizontal="center" vertical="center" wrapText="1"/>
    </xf>
    <xf numFmtId="178" fontId="6" fillId="32" borderId="0" xfId="0" applyNumberFormat="1" applyFont="1" applyFill="1" applyAlignment="1">
      <alignment horizontal="right" vertical="center" wrapText="1"/>
    </xf>
    <xf numFmtId="0" fontId="0" fillId="32" borderId="0" xfId="0" applyFont="1" applyFill="1" applyAlignment="1">
      <alignment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178" fontId="7" fillId="32" borderId="13" xfId="0" applyNumberFormat="1" applyFont="1" applyFill="1" applyBorder="1" applyAlignment="1">
      <alignment horizontal="center" vertical="center" wrapText="1"/>
    </xf>
    <xf numFmtId="178" fontId="7" fillId="32" borderId="13" xfId="0" applyNumberFormat="1" applyFont="1" applyFill="1" applyBorder="1" applyAlignment="1">
      <alignment horizontal="right" vertical="center" wrapText="1"/>
    </xf>
    <xf numFmtId="190" fontId="6" fillId="32" borderId="13" xfId="0" applyNumberFormat="1" applyFont="1" applyFill="1" applyBorder="1" applyAlignment="1">
      <alignment horizontal="center" vertical="center" wrapText="1"/>
    </xf>
    <xf numFmtId="190" fontId="0" fillId="32" borderId="0" xfId="0" applyNumberFormat="1" applyFont="1" applyFill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178" fontId="6" fillId="32" borderId="13" xfId="0" applyNumberFormat="1" applyFont="1" applyFill="1" applyBorder="1" applyAlignment="1">
      <alignment horizontal="center" vertical="center" wrapText="1"/>
    </xf>
    <xf numFmtId="178" fontId="6" fillId="32" borderId="13" xfId="0" applyNumberFormat="1" applyFont="1" applyFill="1" applyBorder="1" applyAlignment="1">
      <alignment horizontal="left" vertical="center" wrapText="1"/>
    </xf>
    <xf numFmtId="178" fontId="9" fillId="32" borderId="13" xfId="0" applyNumberFormat="1" applyFont="1" applyFill="1" applyBorder="1" applyAlignment="1">
      <alignment horizontal="left" vertical="center" wrapText="1"/>
    </xf>
    <xf numFmtId="178" fontId="9" fillId="32" borderId="13" xfId="0" applyNumberFormat="1" applyFont="1" applyFill="1" applyBorder="1" applyAlignment="1">
      <alignment horizontal="right" vertical="center" wrapText="1"/>
    </xf>
    <xf numFmtId="190" fontId="10" fillId="32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 quotePrefix="1">
      <alignment horizontal="center" vertical="center" wrapText="1"/>
    </xf>
    <xf numFmtId="178" fontId="6" fillId="32" borderId="13" xfId="0" applyNumberFormat="1" applyFont="1" applyFill="1" applyBorder="1" applyAlignment="1" quotePrefix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178" fontId="9" fillId="32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178" fontId="6" fillId="32" borderId="13" xfId="0" applyNumberFormat="1" applyFont="1" applyFill="1" applyBorder="1" applyAlignment="1">
      <alignment horizontal="center" vertical="center" wrapText="1"/>
    </xf>
    <xf numFmtId="178" fontId="10" fillId="32" borderId="13" xfId="0" applyNumberFormat="1" applyFont="1" applyFill="1" applyBorder="1" applyAlignment="1">
      <alignment horizontal="left" vertical="center" wrapText="1"/>
    </xf>
    <xf numFmtId="178" fontId="10" fillId="32" borderId="13" xfId="0" applyNumberFormat="1" applyFont="1" applyFill="1" applyBorder="1" applyAlignment="1">
      <alignment horizontal="center" vertical="center" wrapText="1"/>
    </xf>
    <xf numFmtId="190" fontId="0" fillId="32" borderId="0" xfId="0" applyNumberFormat="1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178" fontId="6" fillId="32" borderId="13" xfId="0" applyNumberFormat="1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 wrapText="1"/>
    </xf>
    <xf numFmtId="2" fontId="0" fillId="32" borderId="0" xfId="0" applyNumberFormat="1" applyFont="1" applyFill="1" applyAlignment="1">
      <alignment vertical="center" wrapText="1"/>
    </xf>
    <xf numFmtId="178" fontId="7" fillId="32" borderId="13" xfId="0" applyNumberFormat="1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center" vertical="center" wrapText="1"/>
    </xf>
    <xf numFmtId="178" fontId="0" fillId="32" borderId="0" xfId="0" applyNumberFormat="1" applyFont="1" applyFill="1" applyAlignment="1">
      <alignment horizontal="center" vertical="center" wrapText="1"/>
    </xf>
    <xf numFmtId="178" fontId="0" fillId="32" borderId="0" xfId="0" applyNumberFormat="1" applyFont="1" applyFill="1" applyAlignment="1">
      <alignment horizontal="left" vertical="center" wrapText="1"/>
    </xf>
    <xf numFmtId="190" fontId="0" fillId="32" borderId="0" xfId="0" applyNumberFormat="1" applyFont="1" applyFill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190" fontId="0" fillId="32" borderId="13" xfId="0" applyNumberFormat="1" applyFont="1" applyFill="1" applyBorder="1" applyAlignment="1">
      <alignment vertical="center" wrapText="1"/>
    </xf>
    <xf numFmtId="190" fontId="0" fillId="32" borderId="13" xfId="0" applyNumberFormat="1" applyFont="1" applyFill="1" applyBorder="1" applyAlignment="1">
      <alignment vertical="center" wrapText="1"/>
    </xf>
    <xf numFmtId="190" fontId="0" fillId="32" borderId="13" xfId="0" applyNumberFormat="1" applyFont="1" applyFill="1" applyBorder="1" applyAlignment="1">
      <alignment horizontal="center" vertical="center" wrapText="1"/>
    </xf>
    <xf numFmtId="190" fontId="59" fillId="32" borderId="26" xfId="0" applyNumberFormat="1" applyFont="1" applyFill="1" applyBorder="1" applyAlignment="1">
      <alignment horizontal="center" vertical="center" wrapText="1"/>
    </xf>
    <xf numFmtId="190" fontId="59" fillId="32" borderId="27" xfId="0" applyNumberFormat="1" applyFont="1" applyFill="1" applyBorder="1" applyAlignment="1">
      <alignment horizontal="center" vertical="center" wrapText="1"/>
    </xf>
    <xf numFmtId="190" fontId="59" fillId="32" borderId="28" xfId="0" applyNumberFormat="1" applyFont="1" applyFill="1" applyBorder="1" applyAlignment="1">
      <alignment horizontal="center" vertical="center" wrapText="1"/>
    </xf>
    <xf numFmtId="178" fontId="65" fillId="32" borderId="0" xfId="0" applyNumberFormat="1" applyFont="1" applyFill="1" applyAlignment="1">
      <alignment horizontal="center" vertical="center" wrapText="1"/>
    </xf>
    <xf numFmtId="0" fontId="59" fillId="32" borderId="24" xfId="0" applyFont="1" applyFill="1" applyBorder="1" applyAlignment="1">
      <alignment horizontal="center" vertical="center" wrapText="1"/>
    </xf>
    <xf numFmtId="0" fontId="66" fillId="32" borderId="0" xfId="0" applyFont="1" applyFill="1" applyAlignment="1">
      <alignment horizontal="center" vertical="center"/>
    </xf>
    <xf numFmtId="0" fontId="60" fillId="32" borderId="13" xfId="0" applyNumberFormat="1" applyFont="1" applyFill="1" applyBorder="1" applyAlignment="1">
      <alignment horizontal="center" vertical="center"/>
    </xf>
    <xf numFmtId="0" fontId="60" fillId="32" borderId="29" xfId="0" applyFont="1" applyFill="1" applyBorder="1" applyAlignment="1">
      <alignment horizontal="center" vertical="center"/>
    </xf>
    <xf numFmtId="0" fontId="60" fillId="32" borderId="13" xfId="0" applyFont="1" applyFill="1" applyBorder="1" applyAlignment="1">
      <alignment horizontal="center" vertical="center"/>
    </xf>
    <xf numFmtId="0" fontId="60" fillId="32" borderId="30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178" fontId="60" fillId="32" borderId="29" xfId="0" applyNumberFormat="1" applyFont="1" applyFill="1" applyBorder="1" applyAlignment="1">
      <alignment horizontal="center" vertical="center"/>
    </xf>
    <xf numFmtId="0" fontId="60" fillId="32" borderId="29" xfId="0" applyFont="1" applyFill="1" applyBorder="1" applyAlignment="1">
      <alignment horizontal="center" vertical="center" textRotation="90"/>
    </xf>
    <xf numFmtId="0" fontId="60" fillId="32" borderId="13" xfId="0" applyFont="1" applyFill="1" applyBorder="1" applyAlignment="1">
      <alignment horizontal="center" vertical="center" textRotation="90"/>
    </xf>
    <xf numFmtId="178" fontId="60" fillId="32" borderId="29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/>
    </xf>
    <xf numFmtId="178" fontId="6" fillId="32" borderId="13" xfId="0" applyNumberFormat="1" applyFont="1" applyFill="1" applyBorder="1" applyAlignment="1">
      <alignment horizontal="center" vertical="center" wrapText="1"/>
    </xf>
    <xf numFmtId="178" fontId="6" fillId="32" borderId="13" xfId="0" applyNumberFormat="1" applyFont="1" applyFill="1" applyBorder="1" applyAlignment="1">
      <alignment horizontal="center" vertical="center"/>
    </xf>
    <xf numFmtId="178" fontId="11" fillId="32" borderId="0" xfId="0" applyNumberFormat="1" applyFont="1" applyFill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178" fontId="6" fillId="32" borderId="13" xfId="0" applyNumberFormat="1" applyFont="1" applyFill="1" applyBorder="1" applyAlignment="1">
      <alignment horizontal="center" vertical="center" wrapText="1"/>
    </xf>
    <xf numFmtId="178" fontId="11" fillId="32" borderId="0" xfId="0" applyNumberFormat="1" applyFont="1" applyFill="1" applyAlignment="1">
      <alignment horizontal="center" vertical="center" wrapText="1"/>
    </xf>
    <xf numFmtId="190" fontId="0" fillId="32" borderId="13" xfId="0" applyNumberFormat="1" applyFont="1" applyFill="1" applyBorder="1" applyAlignment="1">
      <alignment horizontal="center" vertical="center" wrapText="1"/>
    </xf>
    <xf numFmtId="190" fontId="0" fillId="32" borderId="12" xfId="0" applyNumberFormat="1" applyFont="1" applyFill="1" applyBorder="1" applyAlignment="1">
      <alignment horizontal="center" vertical="center" wrapText="1"/>
    </xf>
    <xf numFmtId="190" fontId="0" fillId="32" borderId="31" xfId="0" applyNumberFormat="1" applyFont="1" applyFill="1" applyBorder="1" applyAlignment="1">
      <alignment horizontal="center" vertical="center" wrapText="1"/>
    </xf>
    <xf numFmtId="190" fontId="0" fillId="32" borderId="32" xfId="0" applyNumberFormat="1" applyFont="1" applyFill="1" applyBorder="1" applyAlignment="1">
      <alignment horizontal="center" vertical="center" wrapText="1"/>
    </xf>
    <xf numFmtId="190" fontId="0" fillId="32" borderId="12" xfId="0" applyNumberFormat="1" applyFont="1" applyFill="1" applyBorder="1" applyAlignment="1">
      <alignment horizontal="center" vertical="center" wrapText="1"/>
    </xf>
    <xf numFmtId="190" fontId="0" fillId="32" borderId="31" xfId="0" applyNumberFormat="1" applyFont="1" applyFill="1" applyBorder="1" applyAlignment="1">
      <alignment horizontal="center" vertical="center" wrapText="1"/>
    </xf>
    <xf numFmtId="190" fontId="0" fillId="32" borderId="3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left_arm10_BordWW_900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zoomScale="120" zoomScaleNormal="120" zoomScalePageLayoutView="0" workbookViewId="0" topLeftCell="A1">
      <selection activeCell="T5" sqref="T5"/>
    </sheetView>
  </sheetViews>
  <sheetFormatPr defaultColWidth="9.140625" defaultRowHeight="12"/>
  <cols>
    <col min="1" max="1" width="6.28125" style="11" customWidth="1"/>
    <col min="2" max="2" width="32.7109375" style="12" customWidth="1"/>
    <col min="3" max="3" width="5.7109375" style="11" customWidth="1"/>
    <col min="4" max="4" width="11.140625" style="11" bestFit="1" customWidth="1"/>
    <col min="5" max="8" width="10.8515625" style="11" customWidth="1"/>
    <col min="9" max="9" width="9.421875" style="11" customWidth="1"/>
    <col min="10" max="11" width="10.8515625" style="13" customWidth="1"/>
    <col min="12" max="12" width="9.28125" style="13" customWidth="1"/>
    <col min="13" max="14" width="10.8515625" style="14" customWidth="1"/>
    <col min="15" max="15" width="10.421875" style="14" customWidth="1"/>
    <col min="16" max="17" width="10.8515625" style="13" customWidth="1"/>
    <col min="18" max="18" width="10.7109375" style="43" customWidth="1"/>
    <col min="19" max="19" width="12.8515625" style="13" customWidth="1"/>
    <col min="20" max="20" width="10.8515625" style="13" customWidth="1"/>
    <col min="21" max="21" width="13.140625" style="43" customWidth="1"/>
    <col min="22" max="22" width="19.140625" style="19" customWidth="1"/>
    <col min="23" max="23" width="9.28125" style="16" customWidth="1"/>
    <col min="24" max="24" width="9.7109375" style="16" bestFit="1" customWidth="1"/>
    <col min="25" max="16384" width="9.28125" style="16" customWidth="1"/>
  </cols>
  <sheetData>
    <row r="1" spans="1:22" s="10" customFormat="1" ht="66.75" customHeight="1">
      <c r="A1" s="6"/>
      <c r="B1" s="7"/>
      <c r="C1" s="6"/>
      <c r="D1" s="6"/>
      <c r="E1" s="6"/>
      <c r="F1" s="6"/>
      <c r="G1" s="6"/>
      <c r="H1" s="6"/>
      <c r="I1" s="6"/>
      <c r="J1" s="8"/>
      <c r="K1" s="8"/>
      <c r="L1" s="8"/>
      <c r="M1" s="9"/>
      <c r="N1" s="9"/>
      <c r="O1" s="9"/>
      <c r="P1" s="8"/>
      <c r="Q1" s="8"/>
      <c r="R1" s="135" t="s">
        <v>515</v>
      </c>
      <c r="S1" s="135"/>
      <c r="T1" s="135"/>
      <c r="U1" s="135"/>
      <c r="V1" s="135"/>
    </row>
    <row r="2" ht="20.25" customHeight="1">
      <c r="V2" s="15"/>
    </row>
    <row r="3" spans="1:21" ht="15" customHeight="1">
      <c r="A3" s="17"/>
      <c r="B3" s="17"/>
      <c r="J3" s="18"/>
      <c r="K3" s="18"/>
      <c r="L3" s="18"/>
      <c r="M3" s="11"/>
      <c r="N3" s="11"/>
      <c r="O3" s="11"/>
      <c r="P3" s="18"/>
      <c r="Q3" s="18"/>
      <c r="R3" s="44"/>
      <c r="S3" s="18"/>
      <c r="T3" s="18"/>
      <c r="U3" s="44"/>
    </row>
    <row r="4" spans="1:21" ht="27" customHeight="1">
      <c r="A4" s="137" t="s">
        <v>483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</row>
    <row r="5" spans="1:22" ht="21" customHeight="1" thickBot="1">
      <c r="A5" s="18"/>
      <c r="B5" s="48"/>
      <c r="C5" s="18"/>
      <c r="D5" s="18"/>
      <c r="E5" s="18"/>
      <c r="F5" s="18"/>
      <c r="G5" s="18"/>
      <c r="H5" s="18"/>
      <c r="I5" s="18"/>
      <c r="M5" s="13"/>
      <c r="N5" s="13"/>
      <c r="O5" s="13"/>
      <c r="R5" s="13"/>
      <c r="U5" s="13"/>
      <c r="V5" s="20" t="s">
        <v>498</v>
      </c>
    </row>
    <row r="6" spans="1:22" ht="18.75" customHeight="1">
      <c r="A6" s="141" t="s">
        <v>1</v>
      </c>
      <c r="B6" s="139" t="s">
        <v>2</v>
      </c>
      <c r="C6" s="144" t="s">
        <v>3</v>
      </c>
      <c r="D6" s="143" t="s">
        <v>484</v>
      </c>
      <c r="E6" s="143"/>
      <c r="F6" s="143"/>
      <c r="G6" s="143" t="s">
        <v>487</v>
      </c>
      <c r="H6" s="143"/>
      <c r="I6" s="143"/>
      <c r="J6" s="143" t="s">
        <v>181</v>
      </c>
      <c r="K6" s="143"/>
      <c r="L6" s="143"/>
      <c r="M6" s="146" t="s">
        <v>488</v>
      </c>
      <c r="N6" s="146"/>
      <c r="O6" s="146"/>
      <c r="P6" s="143" t="s">
        <v>482</v>
      </c>
      <c r="Q6" s="143"/>
      <c r="R6" s="143"/>
      <c r="S6" s="143" t="s">
        <v>489</v>
      </c>
      <c r="T6" s="143"/>
      <c r="U6" s="143"/>
      <c r="V6" s="65" t="s">
        <v>420</v>
      </c>
    </row>
    <row r="7" spans="1:22" ht="21.75" customHeight="1">
      <c r="A7" s="142"/>
      <c r="B7" s="140"/>
      <c r="C7" s="145"/>
      <c r="D7" s="138" t="s">
        <v>4</v>
      </c>
      <c r="E7" s="138" t="s">
        <v>5</v>
      </c>
      <c r="F7" s="138"/>
      <c r="G7" s="138" t="s">
        <v>4</v>
      </c>
      <c r="H7" s="138" t="s">
        <v>5</v>
      </c>
      <c r="I7" s="138"/>
      <c r="J7" s="138" t="s">
        <v>4</v>
      </c>
      <c r="K7" s="138" t="s">
        <v>5</v>
      </c>
      <c r="L7" s="138"/>
      <c r="M7" s="138" t="s">
        <v>4</v>
      </c>
      <c r="N7" s="138" t="s">
        <v>5</v>
      </c>
      <c r="O7" s="138"/>
      <c r="P7" s="138" t="s">
        <v>4</v>
      </c>
      <c r="Q7" s="138" t="s">
        <v>5</v>
      </c>
      <c r="R7" s="138"/>
      <c r="S7" s="138" t="s">
        <v>4</v>
      </c>
      <c r="T7" s="138" t="s">
        <v>5</v>
      </c>
      <c r="U7" s="138"/>
      <c r="V7" s="136" t="s">
        <v>490</v>
      </c>
    </row>
    <row r="8" spans="1:22" ht="51" customHeight="1">
      <c r="A8" s="142"/>
      <c r="B8" s="140"/>
      <c r="C8" s="145"/>
      <c r="D8" s="138"/>
      <c r="E8" s="47" t="s">
        <v>6</v>
      </c>
      <c r="F8" s="47" t="s">
        <v>7</v>
      </c>
      <c r="G8" s="138"/>
      <c r="H8" s="47" t="s">
        <v>6</v>
      </c>
      <c r="I8" s="47" t="s">
        <v>7</v>
      </c>
      <c r="J8" s="138"/>
      <c r="K8" s="47" t="s">
        <v>6</v>
      </c>
      <c r="L8" s="47" t="s">
        <v>7</v>
      </c>
      <c r="M8" s="138"/>
      <c r="N8" s="47" t="s">
        <v>6</v>
      </c>
      <c r="O8" s="47" t="s">
        <v>7</v>
      </c>
      <c r="P8" s="138"/>
      <c r="Q8" s="47" t="s">
        <v>6</v>
      </c>
      <c r="R8" s="47" t="s">
        <v>7</v>
      </c>
      <c r="S8" s="138"/>
      <c r="T8" s="47" t="s">
        <v>6</v>
      </c>
      <c r="U8" s="47" t="s">
        <v>7</v>
      </c>
      <c r="V8" s="136"/>
    </row>
    <row r="9" spans="1:22" s="23" customFormat="1" ht="13.5" thickBot="1">
      <c r="A9" s="21">
        <v>1</v>
      </c>
      <c r="B9" s="49">
        <v>2</v>
      </c>
      <c r="C9" s="49">
        <v>3</v>
      </c>
      <c r="D9" s="22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10</v>
      </c>
      <c r="Q9" s="49">
        <v>11</v>
      </c>
      <c r="R9" s="49">
        <v>12</v>
      </c>
      <c r="S9" s="49">
        <v>10</v>
      </c>
      <c r="T9" s="49">
        <v>11</v>
      </c>
      <c r="U9" s="49">
        <v>12</v>
      </c>
      <c r="V9" s="66">
        <v>22</v>
      </c>
    </row>
    <row r="10" spans="1:24" s="27" customFormat="1" ht="12.75">
      <c r="A10" s="24" t="s">
        <v>8</v>
      </c>
      <c r="B10" s="25" t="s">
        <v>9</v>
      </c>
      <c r="C10" s="50" t="s">
        <v>10</v>
      </c>
      <c r="D10" s="51">
        <f>+E10+F10</f>
        <v>4261303.2</v>
      </c>
      <c r="E10" s="52">
        <f>+E12+E46+E64</f>
        <v>3776723.8</v>
      </c>
      <c r="F10" s="53">
        <f>+F12+F46+F64</f>
        <v>484579.4</v>
      </c>
      <c r="G10" s="53">
        <f aca="true" t="shared" si="0" ref="G10:G74">+H10+I10</f>
        <v>5489488</v>
      </c>
      <c r="H10" s="53">
        <f>+H12+H46+H64</f>
        <v>4650000</v>
      </c>
      <c r="I10" s="53">
        <f>+I12+I46+I64</f>
        <v>839488</v>
      </c>
      <c r="J10" s="53">
        <f aca="true" t="shared" si="1" ref="J10:J58">+K10+L10</f>
        <v>5927155.069999999</v>
      </c>
      <c r="K10" s="53">
        <f>+K12+K46+K64</f>
        <v>5227154.97</v>
      </c>
      <c r="L10" s="53">
        <f>+L12+L46+L64</f>
        <v>700000.1</v>
      </c>
      <c r="M10" s="53">
        <f aca="true" t="shared" si="2" ref="M10:M41">+J10-G10</f>
        <v>437667.06999999937</v>
      </c>
      <c r="N10" s="53">
        <f aca="true" t="shared" si="3" ref="N10:N41">+K10-H10</f>
        <v>577154.9699999997</v>
      </c>
      <c r="O10" s="53">
        <f aca="true" t="shared" si="4" ref="O10:O41">+L10-I10</f>
        <v>-139487.90000000002</v>
      </c>
      <c r="P10" s="53">
        <f aca="true" t="shared" si="5" ref="P10:P58">+Q10+R10</f>
        <v>6382715.14</v>
      </c>
      <c r="Q10" s="53">
        <f>+Q12+Q46+Q64</f>
        <v>5682715.04</v>
      </c>
      <c r="R10" s="53">
        <f>+R12+R46+R64</f>
        <v>700000.1</v>
      </c>
      <c r="S10" s="53">
        <f aca="true" t="shared" si="6" ref="S10:S58">+T10+U10</f>
        <v>6861027.109999999</v>
      </c>
      <c r="T10" s="53">
        <f>+T12+T46+T64</f>
        <v>6161027.01</v>
      </c>
      <c r="U10" s="53">
        <f>+U12+U46+U64</f>
        <v>700000.1</v>
      </c>
      <c r="V10" s="67"/>
      <c r="W10" s="26"/>
      <c r="X10" s="26"/>
    </row>
    <row r="11" spans="1:24" s="31" customFormat="1" ht="12.75">
      <c r="A11" s="28"/>
      <c r="B11" s="29" t="s">
        <v>5</v>
      </c>
      <c r="C11" s="54"/>
      <c r="D11" s="55">
        <f aca="true" t="shared" si="7" ref="D11:D42">+E11+F11</f>
        <v>0</v>
      </c>
      <c r="E11" s="56"/>
      <c r="F11" s="57"/>
      <c r="G11" s="53">
        <f t="shared" si="0"/>
        <v>0</v>
      </c>
      <c r="H11" s="57"/>
      <c r="I11" s="57"/>
      <c r="J11" s="53">
        <f t="shared" si="1"/>
        <v>0</v>
      </c>
      <c r="K11" s="57"/>
      <c r="L11" s="57"/>
      <c r="M11" s="53">
        <f t="shared" si="2"/>
        <v>0</v>
      </c>
      <c r="N11" s="53">
        <f t="shared" si="3"/>
        <v>0</v>
      </c>
      <c r="O11" s="53">
        <f t="shared" si="4"/>
        <v>0</v>
      </c>
      <c r="P11" s="53">
        <f t="shared" si="5"/>
        <v>0</v>
      </c>
      <c r="Q11" s="57"/>
      <c r="R11" s="57"/>
      <c r="S11" s="53">
        <f t="shared" si="6"/>
        <v>0</v>
      </c>
      <c r="T11" s="57"/>
      <c r="U11" s="57"/>
      <c r="V11" s="67"/>
      <c r="W11" s="30"/>
      <c r="X11" s="30"/>
    </row>
    <row r="12" spans="1:24" s="27" customFormat="1" ht="42">
      <c r="A12" s="24" t="s">
        <v>11</v>
      </c>
      <c r="B12" s="25" t="s">
        <v>12</v>
      </c>
      <c r="C12" s="50" t="s">
        <v>13</v>
      </c>
      <c r="D12" s="55">
        <f t="shared" si="7"/>
        <v>1349629.0999999999</v>
      </c>
      <c r="E12" s="52">
        <f>+E14+E19+E22+E42</f>
        <v>1349629.0999999999</v>
      </c>
      <c r="F12" s="53">
        <f>+F14+F19+F22+F42</f>
        <v>0</v>
      </c>
      <c r="G12" s="53">
        <f t="shared" si="0"/>
        <v>1419014.7</v>
      </c>
      <c r="H12" s="53">
        <f>+H14+H19+H22+H42</f>
        <v>1419014.7</v>
      </c>
      <c r="I12" s="53">
        <f>+I14+I19+I22+I42</f>
        <v>0</v>
      </c>
      <c r="J12" s="53">
        <f t="shared" si="1"/>
        <v>1523781.97</v>
      </c>
      <c r="K12" s="53">
        <f>+K14+K19+K22+K42</f>
        <v>1523781.97</v>
      </c>
      <c r="L12" s="53">
        <f>+L14+L19+L22+L42</f>
        <v>0</v>
      </c>
      <c r="M12" s="53">
        <f t="shared" si="2"/>
        <v>104767.27000000002</v>
      </c>
      <c r="N12" s="53">
        <f t="shared" si="3"/>
        <v>104767.27000000002</v>
      </c>
      <c r="O12" s="53">
        <f t="shared" si="4"/>
        <v>0</v>
      </c>
      <c r="P12" s="53">
        <f t="shared" si="5"/>
        <v>1625779.04</v>
      </c>
      <c r="Q12" s="53">
        <f>+Q14+Q19+Q22+Q42</f>
        <v>1625779.04</v>
      </c>
      <c r="R12" s="53">
        <f>+R14+R19+R22+R42</f>
        <v>0</v>
      </c>
      <c r="S12" s="53">
        <f t="shared" si="6"/>
        <v>1731372.01</v>
      </c>
      <c r="T12" s="53">
        <f>+T14+T19+T22+T42</f>
        <v>1731372.01</v>
      </c>
      <c r="U12" s="53">
        <f>+U14+U19+U22+U42</f>
        <v>0</v>
      </c>
      <c r="V12" s="132" t="s">
        <v>480</v>
      </c>
      <c r="W12" s="26"/>
      <c r="X12" s="26"/>
    </row>
    <row r="13" spans="1:24" s="31" customFormat="1" ht="10.5">
      <c r="A13" s="28"/>
      <c r="B13" s="29" t="s">
        <v>5</v>
      </c>
      <c r="C13" s="54"/>
      <c r="D13" s="55">
        <f t="shared" si="7"/>
        <v>0</v>
      </c>
      <c r="E13" s="56"/>
      <c r="F13" s="57"/>
      <c r="G13" s="53">
        <f t="shared" si="0"/>
        <v>0</v>
      </c>
      <c r="H13" s="57"/>
      <c r="I13" s="57"/>
      <c r="J13" s="53">
        <f t="shared" si="1"/>
        <v>0</v>
      </c>
      <c r="K13" s="57"/>
      <c r="L13" s="57"/>
      <c r="M13" s="53">
        <f t="shared" si="2"/>
        <v>0</v>
      </c>
      <c r="N13" s="53">
        <f t="shared" si="3"/>
        <v>0</v>
      </c>
      <c r="O13" s="53">
        <f t="shared" si="4"/>
        <v>0</v>
      </c>
      <c r="P13" s="53">
        <f t="shared" si="5"/>
        <v>0</v>
      </c>
      <c r="Q13" s="57"/>
      <c r="R13" s="57"/>
      <c r="S13" s="53">
        <f t="shared" si="6"/>
        <v>0</v>
      </c>
      <c r="T13" s="57"/>
      <c r="U13" s="57"/>
      <c r="V13" s="133"/>
      <c r="W13" s="30"/>
      <c r="X13" s="30"/>
    </row>
    <row r="14" spans="1:24" s="27" customFormat="1" ht="42">
      <c r="A14" s="24" t="s">
        <v>14</v>
      </c>
      <c r="B14" s="25" t="s">
        <v>15</v>
      </c>
      <c r="C14" s="50" t="s">
        <v>16</v>
      </c>
      <c r="D14" s="55">
        <f t="shared" si="7"/>
        <v>455979.5</v>
      </c>
      <c r="E14" s="52">
        <f>+E16+E17+E18</f>
        <v>455979.5</v>
      </c>
      <c r="F14" s="53">
        <f>+F16+F17+F18</f>
        <v>0</v>
      </c>
      <c r="G14" s="53">
        <f t="shared" si="0"/>
        <v>492645.7</v>
      </c>
      <c r="H14" s="53">
        <f>+H16+H17+H18</f>
        <v>492645.7</v>
      </c>
      <c r="I14" s="53">
        <f>+I16+I17+I18</f>
        <v>0</v>
      </c>
      <c r="J14" s="53">
        <f t="shared" si="1"/>
        <v>532509.97</v>
      </c>
      <c r="K14" s="53">
        <f>+K16+K17+K18</f>
        <v>532509.97</v>
      </c>
      <c r="L14" s="53">
        <f>+L16+L17+L18</f>
        <v>0</v>
      </c>
      <c r="M14" s="53">
        <f t="shared" si="2"/>
        <v>39864.26999999996</v>
      </c>
      <c r="N14" s="53">
        <f t="shared" si="3"/>
        <v>39864.26999999996</v>
      </c>
      <c r="O14" s="53">
        <f t="shared" si="4"/>
        <v>0</v>
      </c>
      <c r="P14" s="53">
        <f t="shared" si="5"/>
        <v>572375.04</v>
      </c>
      <c r="Q14" s="53">
        <f>+Q16+Q17+Q18</f>
        <v>572375.04</v>
      </c>
      <c r="R14" s="53">
        <f>+R16+R17+R18</f>
        <v>0</v>
      </c>
      <c r="S14" s="53">
        <f t="shared" si="6"/>
        <v>612240.01</v>
      </c>
      <c r="T14" s="53">
        <f>+T16+T17+T18</f>
        <v>612240.01</v>
      </c>
      <c r="U14" s="53">
        <f>+U16+U17+U18</f>
        <v>0</v>
      </c>
      <c r="V14" s="133"/>
      <c r="W14" s="26"/>
      <c r="X14" s="26"/>
    </row>
    <row r="15" spans="1:24" s="31" customFormat="1" ht="10.5">
      <c r="A15" s="28"/>
      <c r="B15" s="29" t="s">
        <v>5</v>
      </c>
      <c r="C15" s="54"/>
      <c r="D15" s="55">
        <f t="shared" si="7"/>
        <v>0</v>
      </c>
      <c r="E15" s="56"/>
      <c r="F15" s="57"/>
      <c r="G15" s="53">
        <f t="shared" si="0"/>
        <v>0</v>
      </c>
      <c r="H15" s="57"/>
      <c r="I15" s="57"/>
      <c r="J15" s="53">
        <f t="shared" si="1"/>
        <v>0</v>
      </c>
      <c r="K15" s="57"/>
      <c r="L15" s="57"/>
      <c r="M15" s="53">
        <f t="shared" si="2"/>
        <v>0</v>
      </c>
      <c r="N15" s="53">
        <f t="shared" si="3"/>
        <v>0</v>
      </c>
      <c r="O15" s="53">
        <f t="shared" si="4"/>
        <v>0</v>
      </c>
      <c r="P15" s="53">
        <f t="shared" si="5"/>
        <v>0</v>
      </c>
      <c r="Q15" s="57"/>
      <c r="R15" s="57"/>
      <c r="S15" s="53">
        <f t="shared" si="6"/>
        <v>0</v>
      </c>
      <c r="T15" s="57"/>
      <c r="U15" s="57"/>
      <c r="V15" s="133"/>
      <c r="W15" s="30"/>
      <c r="X15" s="30"/>
    </row>
    <row r="16" spans="1:24" s="27" customFormat="1" ht="42">
      <c r="A16" s="32" t="s">
        <v>17</v>
      </c>
      <c r="B16" s="33" t="s">
        <v>18</v>
      </c>
      <c r="C16" s="58" t="s">
        <v>10</v>
      </c>
      <c r="D16" s="55">
        <f t="shared" si="7"/>
        <v>36429.8</v>
      </c>
      <c r="E16" s="56">
        <v>36429.8</v>
      </c>
      <c r="F16" s="57"/>
      <c r="G16" s="53">
        <f t="shared" si="0"/>
        <v>63000</v>
      </c>
      <c r="H16" s="57">
        <v>63000</v>
      </c>
      <c r="I16" s="57"/>
      <c r="J16" s="53">
        <f t="shared" si="1"/>
        <v>63000</v>
      </c>
      <c r="K16" s="57">
        <v>63000</v>
      </c>
      <c r="L16" s="57"/>
      <c r="M16" s="57">
        <f t="shared" si="2"/>
        <v>0</v>
      </c>
      <c r="N16" s="57">
        <f t="shared" si="3"/>
        <v>0</v>
      </c>
      <c r="O16" s="57">
        <f t="shared" si="4"/>
        <v>0</v>
      </c>
      <c r="P16" s="53">
        <f t="shared" si="5"/>
        <v>63000</v>
      </c>
      <c r="Q16" s="57">
        <v>63000</v>
      </c>
      <c r="R16" s="57"/>
      <c r="S16" s="53">
        <f t="shared" si="6"/>
        <v>63000</v>
      </c>
      <c r="T16" s="57">
        <v>63000</v>
      </c>
      <c r="U16" s="57"/>
      <c r="V16" s="133"/>
      <c r="W16" s="26"/>
      <c r="X16" s="26"/>
    </row>
    <row r="17" spans="1:24" s="27" customFormat="1" ht="31.5">
      <c r="A17" s="32" t="s">
        <v>19</v>
      </c>
      <c r="B17" s="33" t="s">
        <v>20</v>
      </c>
      <c r="C17" s="58" t="s">
        <v>10</v>
      </c>
      <c r="D17" s="55">
        <f t="shared" si="7"/>
        <v>20867.2</v>
      </c>
      <c r="E17" s="56">
        <v>20867.2</v>
      </c>
      <c r="F17" s="57"/>
      <c r="G17" s="53">
        <f t="shared" si="0"/>
        <v>31000</v>
      </c>
      <c r="H17" s="57">
        <v>31000</v>
      </c>
      <c r="I17" s="57"/>
      <c r="J17" s="53">
        <f t="shared" si="1"/>
        <v>31000</v>
      </c>
      <c r="K17" s="57">
        <v>31000</v>
      </c>
      <c r="L17" s="57"/>
      <c r="M17" s="57">
        <f t="shared" si="2"/>
        <v>0</v>
      </c>
      <c r="N17" s="57">
        <f t="shared" si="3"/>
        <v>0</v>
      </c>
      <c r="O17" s="57">
        <f t="shared" si="4"/>
        <v>0</v>
      </c>
      <c r="P17" s="53">
        <f t="shared" si="5"/>
        <v>31000</v>
      </c>
      <c r="Q17" s="57">
        <v>31000</v>
      </c>
      <c r="R17" s="57"/>
      <c r="S17" s="53">
        <f t="shared" si="6"/>
        <v>31000</v>
      </c>
      <c r="T17" s="57">
        <v>31000</v>
      </c>
      <c r="U17" s="57"/>
      <c r="V17" s="133"/>
      <c r="W17" s="26"/>
      <c r="X17" s="26"/>
    </row>
    <row r="18" spans="1:24" s="27" customFormat="1" ht="21">
      <c r="A18" s="32" t="s">
        <v>21</v>
      </c>
      <c r="B18" s="33" t="s">
        <v>22</v>
      </c>
      <c r="C18" s="58" t="s">
        <v>10</v>
      </c>
      <c r="D18" s="55">
        <f t="shared" si="7"/>
        <v>398682.5</v>
      </c>
      <c r="E18" s="56">
        <v>398682.5</v>
      </c>
      <c r="F18" s="57"/>
      <c r="G18" s="53">
        <f t="shared" si="0"/>
        <v>398645.7</v>
      </c>
      <c r="H18" s="57">
        <v>398645.7</v>
      </c>
      <c r="I18" s="57"/>
      <c r="J18" s="53">
        <f t="shared" si="1"/>
        <v>438509.97000000003</v>
      </c>
      <c r="K18" s="57">
        <f>H18*10/100+H18-0.3</f>
        <v>438509.97000000003</v>
      </c>
      <c r="L18" s="57"/>
      <c r="M18" s="57">
        <f t="shared" si="2"/>
        <v>39864.27000000002</v>
      </c>
      <c r="N18" s="57">
        <f t="shared" si="3"/>
        <v>39864.27000000002</v>
      </c>
      <c r="O18" s="57">
        <f t="shared" si="4"/>
        <v>0</v>
      </c>
      <c r="P18" s="53">
        <f t="shared" si="5"/>
        <v>478375.04000000004</v>
      </c>
      <c r="Q18" s="57">
        <f>H18*20/100+H18+0.2</f>
        <v>478375.04000000004</v>
      </c>
      <c r="R18" s="57"/>
      <c r="S18" s="53">
        <f t="shared" si="6"/>
        <v>518240.01</v>
      </c>
      <c r="T18" s="57">
        <f>H18*30/100+H18+0.6</f>
        <v>518240.01</v>
      </c>
      <c r="U18" s="57"/>
      <c r="V18" s="133"/>
      <c r="W18" s="26"/>
      <c r="X18" s="26"/>
    </row>
    <row r="19" spans="1:24" s="27" customFormat="1" ht="21">
      <c r="A19" s="24" t="s">
        <v>23</v>
      </c>
      <c r="B19" s="25" t="s">
        <v>24</v>
      </c>
      <c r="C19" s="50" t="s">
        <v>25</v>
      </c>
      <c r="D19" s="55">
        <f t="shared" si="7"/>
        <v>700700.4</v>
      </c>
      <c r="E19" s="53">
        <f>+E21</f>
        <v>700700.4</v>
      </c>
      <c r="F19" s="53">
        <f>+F21</f>
        <v>0</v>
      </c>
      <c r="G19" s="53">
        <f t="shared" si="0"/>
        <v>613600</v>
      </c>
      <c r="H19" s="53">
        <f>+H21</f>
        <v>613600</v>
      </c>
      <c r="I19" s="53">
        <f>+I21</f>
        <v>0</v>
      </c>
      <c r="J19" s="53">
        <f t="shared" si="1"/>
        <v>674960</v>
      </c>
      <c r="K19" s="53">
        <f>+K21</f>
        <v>674960</v>
      </c>
      <c r="L19" s="53">
        <f>+L21</f>
        <v>0</v>
      </c>
      <c r="M19" s="53">
        <f t="shared" si="2"/>
        <v>61360</v>
      </c>
      <c r="N19" s="53">
        <f t="shared" si="3"/>
        <v>61360</v>
      </c>
      <c r="O19" s="53">
        <f t="shared" si="4"/>
        <v>0</v>
      </c>
      <c r="P19" s="53">
        <f t="shared" si="5"/>
        <v>736320</v>
      </c>
      <c r="Q19" s="53">
        <f>+Q21</f>
        <v>736320</v>
      </c>
      <c r="R19" s="53">
        <f>+R21</f>
        <v>0</v>
      </c>
      <c r="S19" s="53">
        <f t="shared" si="6"/>
        <v>797680</v>
      </c>
      <c r="T19" s="53">
        <f>+T21</f>
        <v>797680</v>
      </c>
      <c r="U19" s="53">
        <f>+U21</f>
        <v>0</v>
      </c>
      <c r="V19" s="133"/>
      <c r="W19" s="26"/>
      <c r="X19" s="26"/>
    </row>
    <row r="20" spans="1:24" s="31" customFormat="1" ht="10.5">
      <c r="A20" s="28"/>
      <c r="B20" s="29" t="s">
        <v>5</v>
      </c>
      <c r="C20" s="54"/>
      <c r="D20" s="55">
        <f t="shared" si="7"/>
        <v>0</v>
      </c>
      <c r="E20" s="56"/>
      <c r="F20" s="57"/>
      <c r="G20" s="53">
        <f t="shared" si="0"/>
        <v>0</v>
      </c>
      <c r="H20" s="57"/>
      <c r="I20" s="57"/>
      <c r="J20" s="53">
        <f t="shared" si="1"/>
        <v>0</v>
      </c>
      <c r="K20" s="57"/>
      <c r="L20" s="57"/>
      <c r="M20" s="53">
        <f t="shared" si="2"/>
        <v>0</v>
      </c>
      <c r="N20" s="53">
        <f t="shared" si="3"/>
        <v>0</v>
      </c>
      <c r="O20" s="53">
        <f t="shared" si="4"/>
        <v>0</v>
      </c>
      <c r="P20" s="53">
        <f t="shared" si="5"/>
        <v>0</v>
      </c>
      <c r="Q20" s="57"/>
      <c r="R20" s="57"/>
      <c r="S20" s="53">
        <f t="shared" si="6"/>
        <v>0</v>
      </c>
      <c r="T20" s="57"/>
      <c r="U20" s="57"/>
      <c r="V20" s="133"/>
      <c r="W20" s="30"/>
      <c r="X20" s="30"/>
    </row>
    <row r="21" spans="1:24" s="27" customFormat="1" ht="21">
      <c r="A21" s="32" t="s">
        <v>26</v>
      </c>
      <c r="B21" s="33" t="s">
        <v>27</v>
      </c>
      <c r="C21" s="58" t="s">
        <v>10</v>
      </c>
      <c r="D21" s="55">
        <f t="shared" si="7"/>
        <v>700700.4</v>
      </c>
      <c r="E21" s="56">
        <v>700700.4</v>
      </c>
      <c r="F21" s="57"/>
      <c r="G21" s="53">
        <f t="shared" si="0"/>
        <v>613600</v>
      </c>
      <c r="H21" s="57">
        <v>613600</v>
      </c>
      <c r="I21" s="57"/>
      <c r="J21" s="53">
        <f t="shared" si="1"/>
        <v>674960</v>
      </c>
      <c r="K21" s="57">
        <f>H21*10/100+H21</f>
        <v>674960</v>
      </c>
      <c r="L21" s="57"/>
      <c r="M21" s="53">
        <f t="shared" si="2"/>
        <v>61360</v>
      </c>
      <c r="N21" s="53">
        <f t="shared" si="3"/>
        <v>61360</v>
      </c>
      <c r="O21" s="53">
        <f t="shared" si="4"/>
        <v>0</v>
      </c>
      <c r="P21" s="53">
        <f t="shared" si="5"/>
        <v>736320</v>
      </c>
      <c r="Q21" s="57">
        <f>H21*20/100+H21</f>
        <v>736320</v>
      </c>
      <c r="R21" s="57"/>
      <c r="S21" s="53">
        <f t="shared" si="6"/>
        <v>797680</v>
      </c>
      <c r="T21" s="57">
        <f>H21*30/100+H21</f>
        <v>797680</v>
      </c>
      <c r="U21" s="57"/>
      <c r="V21" s="134"/>
      <c r="W21" s="26"/>
      <c r="X21" s="26"/>
    </row>
    <row r="22" spans="1:24" s="27" customFormat="1" ht="115.5" customHeight="1">
      <c r="A22" s="24" t="s">
        <v>28</v>
      </c>
      <c r="B22" s="25" t="s">
        <v>29</v>
      </c>
      <c r="C22" s="50" t="s">
        <v>30</v>
      </c>
      <c r="D22" s="55">
        <f t="shared" si="7"/>
        <v>127114.7</v>
      </c>
      <c r="E22" s="52">
        <f>SUM(E24:E41)</f>
        <v>127114.7</v>
      </c>
      <c r="F22" s="53">
        <f>+F24+F25+F26+F27+F28+F30+F29+F31+F32+F33+F34+F35+F36+F37+F38+F39+F40+F41</f>
        <v>0</v>
      </c>
      <c r="G22" s="53">
        <f t="shared" si="0"/>
        <v>245769</v>
      </c>
      <c r="H22" s="52">
        <f>SUM(H24:H41)</f>
        <v>245769</v>
      </c>
      <c r="I22" s="53">
        <f>+I24+I25+I26+I27+I28+I30+I29+I31+I32+I33+I34+I35+I36+I37+I38+I39+I40+I41</f>
        <v>0</v>
      </c>
      <c r="J22" s="53">
        <f t="shared" si="1"/>
        <v>249312</v>
      </c>
      <c r="K22" s="52">
        <f>SUM(K24:K41)</f>
        <v>249312</v>
      </c>
      <c r="L22" s="53">
        <f>+L24+L25+L26+L27+L28+L30+L29+L31+L32+L33+L34+L35+L36+L37+L38+L39+L40+L41</f>
        <v>0</v>
      </c>
      <c r="M22" s="53">
        <f t="shared" si="2"/>
        <v>3543</v>
      </c>
      <c r="N22" s="53">
        <f t="shared" si="3"/>
        <v>3543</v>
      </c>
      <c r="O22" s="53">
        <f t="shared" si="4"/>
        <v>0</v>
      </c>
      <c r="P22" s="53">
        <f t="shared" si="5"/>
        <v>250084</v>
      </c>
      <c r="Q22" s="52">
        <f>SUM(Q24:Q41)</f>
        <v>250084</v>
      </c>
      <c r="R22" s="53">
        <f>+R24+R25+R26+R27+R28+R30+R29+R31+R32+R33+R34+R35+R36+R37+R38+R39+R40+R41</f>
        <v>0</v>
      </c>
      <c r="S22" s="53">
        <f t="shared" si="6"/>
        <v>254452</v>
      </c>
      <c r="T22" s="52">
        <f>SUM(T24:T41)</f>
        <v>254452</v>
      </c>
      <c r="U22" s="53">
        <f>+U24+U25+U26+U27+U28+U30+U29+U31+U32+U33+U34+U35+U36+U37+U38+U39+U40+U41</f>
        <v>0</v>
      </c>
      <c r="V22" s="132" t="s">
        <v>507</v>
      </c>
      <c r="W22" s="26"/>
      <c r="X22" s="26"/>
    </row>
    <row r="23" spans="1:24" s="31" customFormat="1" ht="10.5" customHeight="1">
      <c r="A23" s="28"/>
      <c r="B23" s="29" t="s">
        <v>5</v>
      </c>
      <c r="C23" s="54"/>
      <c r="D23" s="55">
        <f t="shared" si="7"/>
        <v>0</v>
      </c>
      <c r="E23" s="56"/>
      <c r="F23" s="57"/>
      <c r="G23" s="53">
        <f t="shared" si="0"/>
        <v>0</v>
      </c>
      <c r="H23" s="57"/>
      <c r="I23" s="57"/>
      <c r="J23" s="53">
        <f t="shared" si="1"/>
        <v>0</v>
      </c>
      <c r="K23" s="57"/>
      <c r="L23" s="57"/>
      <c r="M23" s="53">
        <f t="shared" si="2"/>
        <v>0</v>
      </c>
      <c r="N23" s="53">
        <f t="shared" si="3"/>
        <v>0</v>
      </c>
      <c r="O23" s="53">
        <f t="shared" si="4"/>
        <v>0</v>
      </c>
      <c r="P23" s="53">
        <f t="shared" si="5"/>
        <v>0</v>
      </c>
      <c r="Q23" s="57"/>
      <c r="R23" s="57"/>
      <c r="S23" s="53">
        <f t="shared" si="6"/>
        <v>0</v>
      </c>
      <c r="T23" s="57"/>
      <c r="U23" s="57"/>
      <c r="V23" s="133"/>
      <c r="W23" s="30"/>
      <c r="X23" s="30"/>
    </row>
    <row r="24" spans="1:24" s="31" customFormat="1" ht="52.5">
      <c r="A24" s="28" t="s">
        <v>31</v>
      </c>
      <c r="B24" s="29" t="s">
        <v>32</v>
      </c>
      <c r="C24" s="54" t="s">
        <v>10</v>
      </c>
      <c r="D24" s="55">
        <f t="shared" si="7"/>
        <v>31310</v>
      </c>
      <c r="E24" s="56">
        <v>31310</v>
      </c>
      <c r="F24" s="57"/>
      <c r="G24" s="53">
        <f t="shared" si="0"/>
        <v>150000</v>
      </c>
      <c r="H24" s="57">
        <v>150000</v>
      </c>
      <c r="I24" s="57"/>
      <c r="J24" s="53">
        <f t="shared" si="1"/>
        <v>150000</v>
      </c>
      <c r="K24" s="57">
        <v>150000</v>
      </c>
      <c r="L24" s="57"/>
      <c r="M24" s="53">
        <f t="shared" si="2"/>
        <v>0</v>
      </c>
      <c r="N24" s="53">
        <f t="shared" si="3"/>
        <v>0</v>
      </c>
      <c r="O24" s="53">
        <f t="shared" si="4"/>
        <v>0</v>
      </c>
      <c r="P24" s="53">
        <f t="shared" si="5"/>
        <v>150000</v>
      </c>
      <c r="Q24" s="57">
        <v>150000</v>
      </c>
      <c r="R24" s="57"/>
      <c r="S24" s="53">
        <f t="shared" si="6"/>
        <v>150000</v>
      </c>
      <c r="T24" s="57">
        <v>150000</v>
      </c>
      <c r="U24" s="57"/>
      <c r="V24" s="133"/>
      <c r="W24" s="30"/>
      <c r="X24" s="30"/>
    </row>
    <row r="25" spans="1:24" s="31" customFormat="1" ht="73.5">
      <c r="A25" s="28" t="s">
        <v>33</v>
      </c>
      <c r="B25" s="29" t="s">
        <v>34</v>
      </c>
      <c r="C25" s="54" t="s">
        <v>10</v>
      </c>
      <c r="D25" s="55">
        <f t="shared" si="7"/>
        <v>0</v>
      </c>
      <c r="E25" s="56"/>
      <c r="F25" s="57"/>
      <c r="G25" s="53">
        <f t="shared" si="0"/>
        <v>10000</v>
      </c>
      <c r="H25" s="57">
        <v>10000</v>
      </c>
      <c r="I25" s="57"/>
      <c r="J25" s="53">
        <f t="shared" si="1"/>
        <v>10000</v>
      </c>
      <c r="K25" s="57">
        <v>10000</v>
      </c>
      <c r="L25" s="57"/>
      <c r="M25" s="53">
        <f t="shared" si="2"/>
        <v>0</v>
      </c>
      <c r="N25" s="53">
        <f t="shared" si="3"/>
        <v>0</v>
      </c>
      <c r="O25" s="53">
        <f t="shared" si="4"/>
        <v>0</v>
      </c>
      <c r="P25" s="53">
        <f t="shared" si="5"/>
        <v>10000</v>
      </c>
      <c r="Q25" s="57">
        <v>10000</v>
      </c>
      <c r="R25" s="57"/>
      <c r="S25" s="53">
        <f t="shared" si="6"/>
        <v>10000</v>
      </c>
      <c r="T25" s="57">
        <v>10000</v>
      </c>
      <c r="U25" s="57"/>
      <c r="V25" s="134"/>
      <c r="W25" s="30"/>
      <c r="X25" s="30"/>
    </row>
    <row r="26" spans="1:24" s="31" customFormat="1" ht="42">
      <c r="A26" s="28" t="s">
        <v>35</v>
      </c>
      <c r="B26" s="29" t="s">
        <v>36</v>
      </c>
      <c r="C26" s="54" t="s">
        <v>10</v>
      </c>
      <c r="D26" s="55">
        <f t="shared" si="7"/>
        <v>0</v>
      </c>
      <c r="E26" s="56"/>
      <c r="F26" s="57"/>
      <c r="G26" s="53">
        <f t="shared" si="0"/>
        <v>500</v>
      </c>
      <c r="H26" s="57">
        <v>500</v>
      </c>
      <c r="I26" s="57"/>
      <c r="J26" s="53">
        <f t="shared" si="1"/>
        <v>500</v>
      </c>
      <c r="K26" s="57">
        <v>500</v>
      </c>
      <c r="L26" s="57"/>
      <c r="M26" s="53">
        <f t="shared" si="2"/>
        <v>0</v>
      </c>
      <c r="N26" s="53">
        <f t="shared" si="3"/>
        <v>0</v>
      </c>
      <c r="O26" s="53">
        <f t="shared" si="4"/>
        <v>0</v>
      </c>
      <c r="P26" s="53">
        <f t="shared" si="5"/>
        <v>500</v>
      </c>
      <c r="Q26" s="57">
        <v>500</v>
      </c>
      <c r="R26" s="57"/>
      <c r="S26" s="53">
        <f t="shared" si="6"/>
        <v>500</v>
      </c>
      <c r="T26" s="57">
        <v>500</v>
      </c>
      <c r="U26" s="57"/>
      <c r="V26" s="67"/>
      <c r="W26" s="30"/>
      <c r="X26" s="30"/>
    </row>
    <row r="27" spans="1:24" s="31" customFormat="1" ht="94.5">
      <c r="A27" s="28" t="s">
        <v>37</v>
      </c>
      <c r="B27" s="29" t="s">
        <v>38</v>
      </c>
      <c r="C27" s="54" t="s">
        <v>10</v>
      </c>
      <c r="D27" s="55">
        <f t="shared" si="7"/>
        <v>4084</v>
      </c>
      <c r="E27" s="56">
        <v>4084</v>
      </c>
      <c r="F27" s="57"/>
      <c r="G27" s="53">
        <f t="shared" si="0"/>
        <v>6600</v>
      </c>
      <c r="H27" s="57">
        <v>6600</v>
      </c>
      <c r="I27" s="57"/>
      <c r="J27" s="53">
        <f t="shared" si="1"/>
        <v>7140</v>
      </c>
      <c r="K27" s="57">
        <v>7140</v>
      </c>
      <c r="L27" s="57"/>
      <c r="M27" s="53">
        <f t="shared" si="2"/>
        <v>540</v>
      </c>
      <c r="N27" s="53">
        <f t="shared" si="3"/>
        <v>540</v>
      </c>
      <c r="O27" s="53">
        <f t="shared" si="4"/>
        <v>0</v>
      </c>
      <c r="P27" s="53">
        <f t="shared" si="5"/>
        <v>7497</v>
      </c>
      <c r="Q27" s="57">
        <v>7497</v>
      </c>
      <c r="R27" s="57"/>
      <c r="S27" s="53">
        <f t="shared" si="6"/>
        <v>7872</v>
      </c>
      <c r="T27" s="57">
        <v>7872</v>
      </c>
      <c r="U27" s="57"/>
      <c r="V27" s="67"/>
      <c r="W27" s="30"/>
      <c r="X27" s="30"/>
    </row>
    <row r="28" spans="1:24" s="31" customFormat="1" ht="105">
      <c r="A28" s="28" t="s">
        <v>39</v>
      </c>
      <c r="B28" s="29" t="s">
        <v>40</v>
      </c>
      <c r="C28" s="54" t="s">
        <v>10</v>
      </c>
      <c r="D28" s="55">
        <f t="shared" si="7"/>
        <v>2100</v>
      </c>
      <c r="E28" s="56">
        <v>2100</v>
      </c>
      <c r="F28" s="57"/>
      <c r="G28" s="53">
        <f t="shared" si="0"/>
        <v>2355</v>
      </c>
      <c r="H28" s="57">
        <v>2355</v>
      </c>
      <c r="I28" s="57"/>
      <c r="J28" s="53">
        <f t="shared" si="1"/>
        <v>3171</v>
      </c>
      <c r="K28" s="57">
        <v>3171</v>
      </c>
      <c r="L28" s="57"/>
      <c r="M28" s="53">
        <f t="shared" si="2"/>
        <v>816</v>
      </c>
      <c r="N28" s="53">
        <f t="shared" si="3"/>
        <v>816</v>
      </c>
      <c r="O28" s="53">
        <f t="shared" si="4"/>
        <v>0</v>
      </c>
      <c r="P28" s="53">
        <f t="shared" si="5"/>
        <v>3330</v>
      </c>
      <c r="Q28" s="57">
        <v>3330</v>
      </c>
      <c r="R28" s="57"/>
      <c r="S28" s="53">
        <f t="shared" si="6"/>
        <v>3497</v>
      </c>
      <c r="T28" s="57">
        <v>3497</v>
      </c>
      <c r="U28" s="57"/>
      <c r="V28" s="67"/>
      <c r="W28" s="30"/>
      <c r="X28" s="30"/>
    </row>
    <row r="29" spans="1:24" s="31" customFormat="1" ht="63">
      <c r="A29" s="28" t="s">
        <v>41</v>
      </c>
      <c r="B29" s="29" t="s">
        <v>42</v>
      </c>
      <c r="C29" s="54" t="s">
        <v>10</v>
      </c>
      <c r="D29" s="55">
        <f t="shared" si="7"/>
        <v>5232</v>
      </c>
      <c r="E29" s="56">
        <v>5232</v>
      </c>
      <c r="F29" s="57"/>
      <c r="G29" s="53">
        <f t="shared" si="0"/>
        <v>2500</v>
      </c>
      <c r="H29" s="57">
        <v>2500</v>
      </c>
      <c r="I29" s="57"/>
      <c r="J29" s="53">
        <f t="shared" si="1"/>
        <v>4263</v>
      </c>
      <c r="K29" s="57">
        <v>4263</v>
      </c>
      <c r="L29" s="57"/>
      <c r="M29" s="53">
        <f t="shared" si="2"/>
        <v>1763</v>
      </c>
      <c r="N29" s="53">
        <f t="shared" si="3"/>
        <v>1763</v>
      </c>
      <c r="O29" s="53">
        <f t="shared" si="4"/>
        <v>0</v>
      </c>
      <c r="P29" s="53">
        <f t="shared" si="5"/>
        <v>4477</v>
      </c>
      <c r="Q29" s="57">
        <v>4477</v>
      </c>
      <c r="R29" s="57"/>
      <c r="S29" s="53">
        <f t="shared" si="6"/>
        <v>4700</v>
      </c>
      <c r="T29" s="57">
        <v>4700</v>
      </c>
      <c r="U29" s="57"/>
      <c r="V29" s="67"/>
      <c r="W29" s="30"/>
      <c r="X29" s="30"/>
    </row>
    <row r="30" spans="1:24" s="31" customFormat="1" ht="42">
      <c r="A30" s="28" t="s">
        <v>43</v>
      </c>
      <c r="B30" s="29" t="s">
        <v>44</v>
      </c>
      <c r="C30" s="54" t="s">
        <v>10</v>
      </c>
      <c r="D30" s="55">
        <f t="shared" si="7"/>
        <v>25705.6</v>
      </c>
      <c r="E30" s="56">
        <v>25705.6</v>
      </c>
      <c r="F30" s="57"/>
      <c r="G30" s="53">
        <f t="shared" si="0"/>
        <v>24000</v>
      </c>
      <c r="H30" s="57">
        <v>24000</v>
      </c>
      <c r="I30" s="57"/>
      <c r="J30" s="53">
        <f t="shared" si="1"/>
        <v>25200</v>
      </c>
      <c r="K30" s="57">
        <v>25200</v>
      </c>
      <c r="L30" s="57"/>
      <c r="M30" s="53">
        <f t="shared" si="2"/>
        <v>1200</v>
      </c>
      <c r="N30" s="53">
        <f t="shared" si="3"/>
        <v>1200</v>
      </c>
      <c r="O30" s="53">
        <f t="shared" si="4"/>
        <v>0</v>
      </c>
      <c r="P30" s="53">
        <f t="shared" si="5"/>
        <v>24640</v>
      </c>
      <c r="Q30" s="57">
        <v>24640</v>
      </c>
      <c r="R30" s="57"/>
      <c r="S30" s="53">
        <f t="shared" si="6"/>
        <v>27783</v>
      </c>
      <c r="T30" s="57">
        <v>27783</v>
      </c>
      <c r="U30" s="57"/>
      <c r="V30" s="67"/>
      <c r="W30" s="30"/>
      <c r="X30" s="30"/>
    </row>
    <row r="31" spans="1:24" s="31" customFormat="1" ht="94.5">
      <c r="A31" s="28" t="s">
        <v>45</v>
      </c>
      <c r="B31" s="29" t="s">
        <v>46</v>
      </c>
      <c r="C31" s="54" t="s">
        <v>10</v>
      </c>
      <c r="D31" s="55">
        <f t="shared" si="7"/>
        <v>4823.5</v>
      </c>
      <c r="E31" s="56">
        <v>4823.5</v>
      </c>
      <c r="F31" s="57"/>
      <c r="G31" s="53">
        <f t="shared" si="0"/>
        <v>3000</v>
      </c>
      <c r="H31" s="57">
        <v>3000</v>
      </c>
      <c r="I31" s="57"/>
      <c r="J31" s="53">
        <f t="shared" si="1"/>
        <v>3000</v>
      </c>
      <c r="K31" s="57">
        <v>3000</v>
      </c>
      <c r="L31" s="57"/>
      <c r="M31" s="53">
        <f t="shared" si="2"/>
        <v>0</v>
      </c>
      <c r="N31" s="53">
        <f t="shared" si="3"/>
        <v>0</v>
      </c>
      <c r="O31" s="53">
        <f t="shared" si="4"/>
        <v>0</v>
      </c>
      <c r="P31" s="53">
        <f t="shared" si="5"/>
        <v>3000</v>
      </c>
      <c r="Q31" s="57">
        <v>3000</v>
      </c>
      <c r="R31" s="57"/>
      <c r="S31" s="53">
        <f t="shared" si="6"/>
        <v>3000</v>
      </c>
      <c r="T31" s="57">
        <v>3000</v>
      </c>
      <c r="U31" s="57"/>
      <c r="V31" s="67"/>
      <c r="W31" s="30"/>
      <c r="X31" s="30"/>
    </row>
    <row r="32" spans="1:24" s="31" customFormat="1" ht="84">
      <c r="A32" s="28" t="s">
        <v>47</v>
      </c>
      <c r="B32" s="29" t="s">
        <v>48</v>
      </c>
      <c r="C32" s="54" t="s">
        <v>10</v>
      </c>
      <c r="D32" s="55">
        <f t="shared" si="7"/>
        <v>1906.7</v>
      </c>
      <c r="E32" s="56">
        <v>1906.7</v>
      </c>
      <c r="F32" s="57"/>
      <c r="G32" s="53">
        <f t="shared" si="0"/>
        <v>2180</v>
      </c>
      <c r="H32" s="57">
        <v>2180</v>
      </c>
      <c r="I32" s="57"/>
      <c r="J32" s="53">
        <f t="shared" si="1"/>
        <v>2289</v>
      </c>
      <c r="K32" s="57">
        <v>2289</v>
      </c>
      <c r="L32" s="57"/>
      <c r="M32" s="53">
        <f t="shared" si="2"/>
        <v>109</v>
      </c>
      <c r="N32" s="53">
        <f t="shared" si="3"/>
        <v>109</v>
      </c>
      <c r="O32" s="53">
        <f t="shared" si="4"/>
        <v>0</v>
      </c>
      <c r="P32" s="53">
        <f t="shared" si="5"/>
        <v>2403</v>
      </c>
      <c r="Q32" s="57">
        <v>2403</v>
      </c>
      <c r="R32" s="57"/>
      <c r="S32" s="53">
        <f t="shared" si="6"/>
        <v>2524</v>
      </c>
      <c r="T32" s="57">
        <v>2524</v>
      </c>
      <c r="U32" s="57"/>
      <c r="V32" s="67"/>
      <c r="W32" s="30"/>
      <c r="X32" s="30"/>
    </row>
    <row r="33" spans="1:24" s="31" customFormat="1" ht="52.5">
      <c r="A33" s="28" t="s">
        <v>49</v>
      </c>
      <c r="B33" s="29" t="s">
        <v>50</v>
      </c>
      <c r="C33" s="54" t="s">
        <v>10</v>
      </c>
      <c r="D33" s="55">
        <f t="shared" si="7"/>
        <v>8279.2</v>
      </c>
      <c r="E33" s="56">
        <v>8279.2</v>
      </c>
      <c r="F33" s="57"/>
      <c r="G33" s="53">
        <f t="shared" si="0"/>
        <v>7374</v>
      </c>
      <c r="H33" s="57">
        <v>7374</v>
      </c>
      <c r="I33" s="57"/>
      <c r="J33" s="53">
        <f t="shared" si="1"/>
        <v>7743</v>
      </c>
      <c r="K33" s="57">
        <v>7743</v>
      </c>
      <c r="L33" s="57"/>
      <c r="M33" s="53">
        <f t="shared" si="2"/>
        <v>369</v>
      </c>
      <c r="N33" s="53">
        <f t="shared" si="3"/>
        <v>369</v>
      </c>
      <c r="O33" s="53">
        <f t="shared" si="4"/>
        <v>0</v>
      </c>
      <c r="P33" s="53">
        <f t="shared" si="5"/>
        <v>8130</v>
      </c>
      <c r="Q33" s="57">
        <v>8130</v>
      </c>
      <c r="R33" s="57"/>
      <c r="S33" s="53">
        <f t="shared" si="6"/>
        <v>8537</v>
      </c>
      <c r="T33" s="57">
        <v>8537</v>
      </c>
      <c r="U33" s="57"/>
      <c r="V33" s="67"/>
      <c r="W33" s="30"/>
      <c r="X33" s="30"/>
    </row>
    <row r="34" spans="1:24" s="31" customFormat="1" ht="52.5">
      <c r="A34" s="28" t="s">
        <v>51</v>
      </c>
      <c r="B34" s="29" t="s">
        <v>52</v>
      </c>
      <c r="C34" s="54" t="s">
        <v>10</v>
      </c>
      <c r="D34" s="55">
        <f t="shared" si="7"/>
        <v>0</v>
      </c>
      <c r="E34" s="56"/>
      <c r="F34" s="57"/>
      <c r="G34" s="53">
        <f t="shared" si="0"/>
        <v>0</v>
      </c>
      <c r="H34" s="57"/>
      <c r="I34" s="57"/>
      <c r="J34" s="53">
        <f t="shared" si="1"/>
        <v>0</v>
      </c>
      <c r="K34" s="57"/>
      <c r="L34" s="57"/>
      <c r="M34" s="53">
        <f t="shared" si="2"/>
        <v>0</v>
      </c>
      <c r="N34" s="53">
        <f t="shared" si="3"/>
        <v>0</v>
      </c>
      <c r="O34" s="53">
        <f t="shared" si="4"/>
        <v>0</v>
      </c>
      <c r="P34" s="53">
        <f t="shared" si="5"/>
        <v>0</v>
      </c>
      <c r="Q34" s="57"/>
      <c r="R34" s="57"/>
      <c r="S34" s="53">
        <f t="shared" si="6"/>
        <v>0</v>
      </c>
      <c r="T34" s="57"/>
      <c r="U34" s="57"/>
      <c r="V34" s="67"/>
      <c r="W34" s="30"/>
      <c r="X34" s="30"/>
    </row>
    <row r="35" spans="1:24" s="31" customFormat="1" ht="105">
      <c r="A35" s="28" t="s">
        <v>53</v>
      </c>
      <c r="B35" s="29" t="s">
        <v>54</v>
      </c>
      <c r="C35" s="54" t="s">
        <v>10</v>
      </c>
      <c r="D35" s="55">
        <f t="shared" si="7"/>
        <v>39895</v>
      </c>
      <c r="E35" s="56">
        <v>39895</v>
      </c>
      <c r="F35" s="57"/>
      <c r="G35" s="53">
        <f t="shared" si="0"/>
        <v>34000</v>
      </c>
      <c r="H35" s="57">
        <v>34000</v>
      </c>
      <c r="I35" s="57"/>
      <c r="J35" s="53">
        <f t="shared" si="1"/>
        <v>34000</v>
      </c>
      <c r="K35" s="57">
        <v>34000</v>
      </c>
      <c r="L35" s="57"/>
      <c r="M35" s="53">
        <f t="shared" si="2"/>
        <v>0</v>
      </c>
      <c r="N35" s="53">
        <f t="shared" si="3"/>
        <v>0</v>
      </c>
      <c r="O35" s="53">
        <f t="shared" si="4"/>
        <v>0</v>
      </c>
      <c r="P35" s="53">
        <f t="shared" si="5"/>
        <v>34000</v>
      </c>
      <c r="Q35" s="57">
        <v>34000</v>
      </c>
      <c r="R35" s="57"/>
      <c r="S35" s="53">
        <f t="shared" si="6"/>
        <v>34000</v>
      </c>
      <c r="T35" s="57">
        <v>34000</v>
      </c>
      <c r="U35" s="57"/>
      <c r="V35" s="67"/>
      <c r="W35" s="30"/>
      <c r="X35" s="30"/>
    </row>
    <row r="36" spans="1:24" s="31" customFormat="1" ht="105">
      <c r="A36" s="28" t="s">
        <v>55</v>
      </c>
      <c r="B36" s="29" t="s">
        <v>56</v>
      </c>
      <c r="C36" s="54" t="s">
        <v>10</v>
      </c>
      <c r="D36" s="55">
        <f t="shared" si="7"/>
        <v>500</v>
      </c>
      <c r="E36" s="56">
        <v>500</v>
      </c>
      <c r="F36" s="57"/>
      <c r="G36" s="53">
        <f t="shared" si="0"/>
        <v>600</v>
      </c>
      <c r="H36" s="57">
        <v>600</v>
      </c>
      <c r="I36" s="57"/>
      <c r="J36" s="53">
        <f t="shared" si="1"/>
        <v>525</v>
      </c>
      <c r="K36" s="57">
        <v>525</v>
      </c>
      <c r="L36" s="57"/>
      <c r="M36" s="53">
        <f t="shared" si="2"/>
        <v>-75</v>
      </c>
      <c r="N36" s="53">
        <f t="shared" si="3"/>
        <v>-75</v>
      </c>
      <c r="O36" s="53">
        <f t="shared" si="4"/>
        <v>0</v>
      </c>
      <c r="P36" s="53">
        <f t="shared" si="5"/>
        <v>552</v>
      </c>
      <c r="Q36" s="57">
        <v>552</v>
      </c>
      <c r="R36" s="57"/>
      <c r="S36" s="53">
        <f t="shared" si="6"/>
        <v>406</v>
      </c>
      <c r="T36" s="57">
        <v>406</v>
      </c>
      <c r="U36" s="57"/>
      <c r="V36" s="67"/>
      <c r="W36" s="30"/>
      <c r="X36" s="30"/>
    </row>
    <row r="37" spans="1:24" s="31" customFormat="1" ht="63">
      <c r="A37" s="28" t="s">
        <v>57</v>
      </c>
      <c r="B37" s="29" t="s">
        <v>58</v>
      </c>
      <c r="C37" s="54" t="s">
        <v>10</v>
      </c>
      <c r="D37" s="55">
        <f t="shared" si="7"/>
        <v>105</v>
      </c>
      <c r="E37" s="56">
        <v>105</v>
      </c>
      <c r="F37" s="57"/>
      <c r="G37" s="53">
        <f t="shared" si="0"/>
        <v>160</v>
      </c>
      <c r="H37" s="57">
        <v>160</v>
      </c>
      <c r="I37" s="57"/>
      <c r="J37" s="53">
        <f t="shared" si="1"/>
        <v>168</v>
      </c>
      <c r="K37" s="57">
        <v>168</v>
      </c>
      <c r="L37" s="57"/>
      <c r="M37" s="53">
        <f t="shared" si="2"/>
        <v>8</v>
      </c>
      <c r="N37" s="53">
        <f t="shared" si="3"/>
        <v>8</v>
      </c>
      <c r="O37" s="53">
        <f t="shared" si="4"/>
        <v>0</v>
      </c>
      <c r="P37" s="53">
        <f t="shared" si="5"/>
        <v>177</v>
      </c>
      <c r="Q37" s="57">
        <v>177</v>
      </c>
      <c r="R37" s="57"/>
      <c r="S37" s="53">
        <f t="shared" si="6"/>
        <v>186</v>
      </c>
      <c r="T37" s="57">
        <v>186</v>
      </c>
      <c r="U37" s="57"/>
      <c r="V37" s="67"/>
      <c r="W37" s="30"/>
      <c r="X37" s="30"/>
    </row>
    <row r="38" spans="1:24" s="31" customFormat="1" ht="63">
      <c r="A38" s="28" t="s">
        <v>59</v>
      </c>
      <c r="B38" s="29" t="s">
        <v>60</v>
      </c>
      <c r="C38" s="54" t="s">
        <v>10</v>
      </c>
      <c r="D38" s="55">
        <f t="shared" si="7"/>
        <v>250</v>
      </c>
      <c r="E38" s="56">
        <v>250</v>
      </c>
      <c r="F38" s="57"/>
      <c r="G38" s="53">
        <f t="shared" si="0"/>
        <v>2500</v>
      </c>
      <c r="H38" s="57">
        <v>2500</v>
      </c>
      <c r="I38" s="57"/>
      <c r="J38" s="53">
        <f t="shared" si="1"/>
        <v>1313</v>
      </c>
      <c r="K38" s="57">
        <v>1313</v>
      </c>
      <c r="L38" s="57"/>
      <c r="M38" s="53">
        <f t="shared" si="2"/>
        <v>-1187</v>
      </c>
      <c r="N38" s="53">
        <f t="shared" si="3"/>
        <v>-1187</v>
      </c>
      <c r="O38" s="53">
        <f t="shared" si="4"/>
        <v>0</v>
      </c>
      <c r="P38" s="53">
        <f t="shared" si="5"/>
        <v>1378</v>
      </c>
      <c r="Q38" s="57">
        <v>1378</v>
      </c>
      <c r="R38" s="57"/>
      <c r="S38" s="53">
        <f t="shared" si="6"/>
        <v>1447</v>
      </c>
      <c r="T38" s="57">
        <v>1447</v>
      </c>
      <c r="U38" s="57"/>
      <c r="V38" s="67"/>
      <c r="W38" s="30"/>
      <c r="X38" s="30"/>
    </row>
    <row r="39" spans="1:24" s="31" customFormat="1" ht="52.5">
      <c r="A39" s="28" t="s">
        <v>61</v>
      </c>
      <c r="B39" s="29" t="s">
        <v>62</v>
      </c>
      <c r="C39" s="54" t="s">
        <v>10</v>
      </c>
      <c r="D39" s="55">
        <f t="shared" si="7"/>
        <v>0</v>
      </c>
      <c r="E39" s="56"/>
      <c r="F39" s="57"/>
      <c r="G39" s="53">
        <f t="shared" si="0"/>
        <v>0</v>
      </c>
      <c r="H39" s="57">
        <v>0</v>
      </c>
      <c r="I39" s="57"/>
      <c r="J39" s="53">
        <f t="shared" si="1"/>
        <v>0</v>
      </c>
      <c r="K39" s="57">
        <v>0</v>
      </c>
      <c r="L39" s="57"/>
      <c r="M39" s="53">
        <f t="shared" si="2"/>
        <v>0</v>
      </c>
      <c r="N39" s="53">
        <f t="shared" si="3"/>
        <v>0</v>
      </c>
      <c r="O39" s="53">
        <f t="shared" si="4"/>
        <v>0</v>
      </c>
      <c r="P39" s="53">
        <f t="shared" si="5"/>
        <v>0</v>
      </c>
      <c r="Q39" s="57">
        <v>0</v>
      </c>
      <c r="R39" s="57"/>
      <c r="S39" s="53">
        <f t="shared" si="6"/>
        <v>0</v>
      </c>
      <c r="T39" s="57">
        <v>0</v>
      </c>
      <c r="U39" s="57"/>
      <c r="V39" s="67"/>
      <c r="W39" s="30"/>
      <c r="X39" s="30"/>
    </row>
    <row r="40" spans="1:24" s="31" customFormat="1" ht="52.5">
      <c r="A40" s="28" t="s">
        <v>63</v>
      </c>
      <c r="B40" s="29" t="s">
        <v>64</v>
      </c>
      <c r="C40" s="54" t="s">
        <v>10</v>
      </c>
      <c r="D40" s="55">
        <f t="shared" si="7"/>
        <v>-7.5</v>
      </c>
      <c r="E40" s="56">
        <v>-7.5</v>
      </c>
      <c r="F40" s="57"/>
      <c r="G40" s="53">
        <f t="shared" si="0"/>
        <v>0</v>
      </c>
      <c r="H40" s="57"/>
      <c r="I40" s="57"/>
      <c r="J40" s="53">
        <f t="shared" si="1"/>
        <v>0</v>
      </c>
      <c r="K40" s="57"/>
      <c r="L40" s="57"/>
      <c r="M40" s="53">
        <f t="shared" si="2"/>
        <v>0</v>
      </c>
      <c r="N40" s="53">
        <f t="shared" si="3"/>
        <v>0</v>
      </c>
      <c r="O40" s="53">
        <f t="shared" si="4"/>
        <v>0</v>
      </c>
      <c r="P40" s="53">
        <f t="shared" si="5"/>
        <v>0</v>
      </c>
      <c r="Q40" s="57"/>
      <c r="R40" s="57"/>
      <c r="S40" s="53">
        <f t="shared" si="6"/>
        <v>0</v>
      </c>
      <c r="T40" s="57"/>
      <c r="U40" s="57"/>
      <c r="V40" s="67"/>
      <c r="W40" s="30"/>
      <c r="X40" s="30"/>
    </row>
    <row r="41" spans="1:24" s="31" customFormat="1" ht="21">
      <c r="A41" s="28" t="s">
        <v>65</v>
      </c>
      <c r="B41" s="29" t="s">
        <v>66</v>
      </c>
      <c r="C41" s="54" t="s">
        <v>10</v>
      </c>
      <c r="D41" s="55">
        <f t="shared" si="7"/>
        <v>2931.2</v>
      </c>
      <c r="E41" s="56">
        <v>2931.2</v>
      </c>
      <c r="F41" s="57"/>
      <c r="G41" s="53">
        <f t="shared" si="0"/>
        <v>0</v>
      </c>
      <c r="H41" s="57"/>
      <c r="I41" s="57"/>
      <c r="J41" s="53">
        <f t="shared" si="1"/>
        <v>0</v>
      </c>
      <c r="K41" s="57"/>
      <c r="L41" s="57"/>
      <c r="M41" s="53">
        <f t="shared" si="2"/>
        <v>0</v>
      </c>
      <c r="N41" s="53">
        <f t="shared" si="3"/>
        <v>0</v>
      </c>
      <c r="O41" s="53">
        <f t="shared" si="4"/>
        <v>0</v>
      </c>
      <c r="P41" s="53">
        <f t="shared" si="5"/>
        <v>0</v>
      </c>
      <c r="Q41" s="57"/>
      <c r="R41" s="57"/>
      <c r="S41" s="53">
        <f t="shared" si="6"/>
        <v>0</v>
      </c>
      <c r="T41" s="57"/>
      <c r="U41" s="57"/>
      <c r="V41" s="67"/>
      <c r="W41" s="30"/>
      <c r="X41" s="30"/>
    </row>
    <row r="42" spans="1:24" s="27" customFormat="1" ht="31.5" customHeight="1">
      <c r="A42" s="24" t="s">
        <v>67</v>
      </c>
      <c r="B42" s="25" t="s">
        <v>68</v>
      </c>
      <c r="C42" s="50" t="s">
        <v>69</v>
      </c>
      <c r="D42" s="55">
        <f t="shared" si="7"/>
        <v>65834.5</v>
      </c>
      <c r="E42" s="52">
        <f>+E44+E45</f>
        <v>65834.5</v>
      </c>
      <c r="F42" s="53">
        <f>+F44+F45</f>
        <v>0</v>
      </c>
      <c r="G42" s="53">
        <f t="shared" si="0"/>
        <v>67000</v>
      </c>
      <c r="H42" s="53">
        <f>+H44+H45</f>
        <v>67000</v>
      </c>
      <c r="I42" s="53">
        <f>+I44+I45</f>
        <v>0</v>
      </c>
      <c r="J42" s="53">
        <f t="shared" si="1"/>
        <v>67000</v>
      </c>
      <c r="K42" s="53">
        <f>+K44+K45</f>
        <v>67000</v>
      </c>
      <c r="L42" s="53">
        <f>+L44+L45</f>
        <v>0</v>
      </c>
      <c r="M42" s="53">
        <f aca="true" t="shared" si="8" ref="M42:M74">+J42-G42</f>
        <v>0</v>
      </c>
      <c r="N42" s="53">
        <f aca="true" t="shared" si="9" ref="N42:N74">+K42-H42</f>
        <v>0</v>
      </c>
      <c r="O42" s="53">
        <f aca="true" t="shared" si="10" ref="O42:O74">+L42-I42</f>
        <v>0</v>
      </c>
      <c r="P42" s="53">
        <f t="shared" si="5"/>
        <v>67000</v>
      </c>
      <c r="Q42" s="53">
        <f>+Q44+Q45</f>
        <v>67000</v>
      </c>
      <c r="R42" s="53">
        <f>+R44+R45</f>
        <v>0</v>
      </c>
      <c r="S42" s="53">
        <f t="shared" si="6"/>
        <v>67000</v>
      </c>
      <c r="T42" s="53">
        <f>+T44+T45</f>
        <v>67000</v>
      </c>
      <c r="U42" s="53">
        <f>+U44+U45</f>
        <v>0</v>
      </c>
      <c r="V42" s="132" t="s">
        <v>508</v>
      </c>
      <c r="W42" s="26"/>
      <c r="X42" s="26"/>
    </row>
    <row r="43" spans="1:24" s="31" customFormat="1" ht="10.5" customHeight="1">
      <c r="A43" s="28"/>
      <c r="B43" s="29" t="s">
        <v>5</v>
      </c>
      <c r="C43" s="54"/>
      <c r="D43" s="55">
        <f aca="true" t="shared" si="11" ref="D43:D63">+E43+F43</f>
        <v>0</v>
      </c>
      <c r="E43" s="56"/>
      <c r="F43" s="57"/>
      <c r="G43" s="53">
        <f t="shared" si="0"/>
        <v>0</v>
      </c>
      <c r="H43" s="57"/>
      <c r="I43" s="57"/>
      <c r="J43" s="53">
        <f t="shared" si="1"/>
        <v>0</v>
      </c>
      <c r="K43" s="57"/>
      <c r="L43" s="57"/>
      <c r="M43" s="53">
        <f t="shared" si="8"/>
        <v>0</v>
      </c>
      <c r="N43" s="53">
        <f t="shared" si="9"/>
        <v>0</v>
      </c>
      <c r="O43" s="53">
        <f t="shared" si="10"/>
        <v>0</v>
      </c>
      <c r="P43" s="53">
        <f t="shared" si="5"/>
        <v>0</v>
      </c>
      <c r="Q43" s="57"/>
      <c r="R43" s="57"/>
      <c r="S43" s="53">
        <f t="shared" si="6"/>
        <v>0</v>
      </c>
      <c r="T43" s="57"/>
      <c r="U43" s="57"/>
      <c r="V43" s="133"/>
      <c r="W43" s="30"/>
      <c r="X43" s="30"/>
    </row>
    <row r="44" spans="1:24" s="27" customFormat="1" ht="94.5">
      <c r="A44" s="32" t="s">
        <v>70</v>
      </c>
      <c r="B44" s="33" t="s">
        <v>71</v>
      </c>
      <c r="C44" s="58" t="s">
        <v>10</v>
      </c>
      <c r="D44" s="55">
        <f t="shared" si="11"/>
        <v>13547.8</v>
      </c>
      <c r="E44" s="56">
        <v>13547.8</v>
      </c>
      <c r="F44" s="57"/>
      <c r="G44" s="53">
        <f t="shared" si="0"/>
        <v>12000</v>
      </c>
      <c r="H44" s="57">
        <v>12000</v>
      </c>
      <c r="I44" s="57"/>
      <c r="J44" s="53">
        <f t="shared" si="1"/>
        <v>12000</v>
      </c>
      <c r="K44" s="57">
        <v>12000</v>
      </c>
      <c r="L44" s="57"/>
      <c r="M44" s="53">
        <f t="shared" si="8"/>
        <v>0</v>
      </c>
      <c r="N44" s="53">
        <f t="shared" si="9"/>
        <v>0</v>
      </c>
      <c r="O44" s="53">
        <f t="shared" si="10"/>
        <v>0</v>
      </c>
      <c r="P44" s="53">
        <f t="shared" si="5"/>
        <v>12000</v>
      </c>
      <c r="Q44" s="57">
        <v>12000</v>
      </c>
      <c r="R44" s="57"/>
      <c r="S44" s="53">
        <f t="shared" si="6"/>
        <v>12000</v>
      </c>
      <c r="T44" s="57">
        <v>12000</v>
      </c>
      <c r="U44" s="57"/>
      <c r="V44" s="133"/>
      <c r="W44" s="26"/>
      <c r="X44" s="26"/>
    </row>
    <row r="45" spans="1:24" s="27" customFormat="1" ht="105">
      <c r="A45" s="32" t="s">
        <v>72</v>
      </c>
      <c r="B45" s="33" t="s">
        <v>73</v>
      </c>
      <c r="C45" s="58" t="s">
        <v>10</v>
      </c>
      <c r="D45" s="55">
        <f t="shared" si="11"/>
        <v>52286.7</v>
      </c>
      <c r="E45" s="56">
        <v>52286.7</v>
      </c>
      <c r="F45" s="57"/>
      <c r="G45" s="53">
        <f t="shared" si="0"/>
        <v>55000</v>
      </c>
      <c r="H45" s="57">
        <v>55000</v>
      </c>
      <c r="I45" s="57"/>
      <c r="J45" s="53">
        <f t="shared" si="1"/>
        <v>55000</v>
      </c>
      <c r="K45" s="57">
        <v>55000</v>
      </c>
      <c r="L45" s="57"/>
      <c r="M45" s="53">
        <f t="shared" si="8"/>
        <v>0</v>
      </c>
      <c r="N45" s="53">
        <f t="shared" si="9"/>
        <v>0</v>
      </c>
      <c r="O45" s="53">
        <f t="shared" si="10"/>
        <v>0</v>
      </c>
      <c r="P45" s="53">
        <f t="shared" si="5"/>
        <v>55000</v>
      </c>
      <c r="Q45" s="57">
        <v>55000</v>
      </c>
      <c r="R45" s="57"/>
      <c r="S45" s="53">
        <f t="shared" si="6"/>
        <v>55000</v>
      </c>
      <c r="T45" s="57">
        <v>55000</v>
      </c>
      <c r="U45" s="57"/>
      <c r="V45" s="134"/>
      <c r="W45" s="26"/>
      <c r="X45" s="26"/>
    </row>
    <row r="46" spans="1:24" s="27" customFormat="1" ht="63">
      <c r="A46" s="24" t="s">
        <v>74</v>
      </c>
      <c r="B46" s="25" t="s">
        <v>75</v>
      </c>
      <c r="C46" s="50" t="s">
        <v>76</v>
      </c>
      <c r="D46" s="53">
        <f t="shared" si="11"/>
        <v>2059100.4</v>
      </c>
      <c r="E46" s="52">
        <f>+E48+E51+E54+E61</f>
        <v>1574521</v>
      </c>
      <c r="F46" s="53">
        <f>+F48+F51+F54+F61</f>
        <v>484579.4</v>
      </c>
      <c r="G46" s="53">
        <f t="shared" si="0"/>
        <v>3006614.3</v>
      </c>
      <c r="H46" s="53">
        <f>+H48+H51+H54+H61</f>
        <v>2167126.3</v>
      </c>
      <c r="I46" s="53">
        <f>+I48+I51+I54+I61</f>
        <v>839488</v>
      </c>
      <c r="J46" s="53">
        <f t="shared" si="1"/>
        <v>3151472.1</v>
      </c>
      <c r="K46" s="53">
        <f>+K48+K51+K54+K61</f>
        <v>2451472</v>
      </c>
      <c r="L46" s="53">
        <f>+L48+L51+L54+L61</f>
        <v>700000.1</v>
      </c>
      <c r="M46" s="53">
        <f t="shared" si="8"/>
        <v>144857.80000000028</v>
      </c>
      <c r="N46" s="53">
        <f t="shared" si="9"/>
        <v>284345.7000000002</v>
      </c>
      <c r="O46" s="53">
        <f t="shared" si="10"/>
        <v>-139487.90000000002</v>
      </c>
      <c r="P46" s="53">
        <f t="shared" si="5"/>
        <v>3351472.1</v>
      </c>
      <c r="Q46" s="53">
        <f>+Q48+Q51+Q54+Q61</f>
        <v>2651472</v>
      </c>
      <c r="R46" s="53">
        <f>+R48+R51+R54+R61</f>
        <v>700000.1</v>
      </c>
      <c r="S46" s="53">
        <f t="shared" si="6"/>
        <v>3551472.1</v>
      </c>
      <c r="T46" s="53">
        <f>+T48+T51+T54+T61</f>
        <v>2851472</v>
      </c>
      <c r="U46" s="53">
        <f>+U48+U51+U54+U61</f>
        <v>700000.1</v>
      </c>
      <c r="V46" s="68"/>
      <c r="W46" s="26"/>
      <c r="X46" s="26"/>
    </row>
    <row r="47" spans="1:24" s="31" customFormat="1" ht="12.75">
      <c r="A47" s="28"/>
      <c r="B47" s="29" t="s">
        <v>5</v>
      </c>
      <c r="C47" s="54"/>
      <c r="D47" s="55">
        <f t="shared" si="11"/>
        <v>0</v>
      </c>
      <c r="E47" s="56"/>
      <c r="F47" s="57"/>
      <c r="G47" s="53">
        <f t="shared" si="0"/>
        <v>0</v>
      </c>
      <c r="H47" s="57"/>
      <c r="I47" s="57"/>
      <c r="J47" s="53">
        <f t="shared" si="1"/>
        <v>0</v>
      </c>
      <c r="K47" s="57"/>
      <c r="L47" s="57"/>
      <c r="M47" s="53">
        <f t="shared" si="8"/>
        <v>0</v>
      </c>
      <c r="N47" s="53">
        <f t="shared" si="9"/>
        <v>0</v>
      </c>
      <c r="O47" s="53">
        <f t="shared" si="10"/>
        <v>0</v>
      </c>
      <c r="P47" s="53">
        <f t="shared" si="5"/>
        <v>0</v>
      </c>
      <c r="Q47" s="57"/>
      <c r="R47" s="57"/>
      <c r="S47" s="53">
        <f t="shared" si="6"/>
        <v>0</v>
      </c>
      <c r="T47" s="57"/>
      <c r="U47" s="57"/>
      <c r="V47" s="67"/>
      <c r="W47" s="30"/>
      <c r="X47" s="30"/>
    </row>
    <row r="48" spans="1:24" s="27" customFormat="1" ht="52.5">
      <c r="A48" s="24" t="s">
        <v>77</v>
      </c>
      <c r="B48" s="25" t="s">
        <v>78</v>
      </c>
      <c r="C48" s="50" t="s">
        <v>79</v>
      </c>
      <c r="D48" s="55">
        <f t="shared" si="11"/>
        <v>2500</v>
      </c>
      <c r="E48" s="52">
        <f>+E50</f>
        <v>2500</v>
      </c>
      <c r="F48" s="53">
        <f>+F50</f>
        <v>0</v>
      </c>
      <c r="G48" s="53">
        <f t="shared" si="0"/>
        <v>0</v>
      </c>
      <c r="H48" s="53">
        <f>+H50</f>
        <v>0</v>
      </c>
      <c r="I48" s="53">
        <f>+I50</f>
        <v>0</v>
      </c>
      <c r="J48" s="53">
        <f t="shared" si="1"/>
        <v>0</v>
      </c>
      <c r="K48" s="53">
        <f>+K50</f>
        <v>0</v>
      </c>
      <c r="L48" s="53">
        <f>+L50</f>
        <v>0</v>
      </c>
      <c r="M48" s="53">
        <f t="shared" si="8"/>
        <v>0</v>
      </c>
      <c r="N48" s="53">
        <f t="shared" si="9"/>
        <v>0</v>
      </c>
      <c r="O48" s="53">
        <f t="shared" si="10"/>
        <v>0</v>
      </c>
      <c r="P48" s="53">
        <f t="shared" si="5"/>
        <v>0</v>
      </c>
      <c r="Q48" s="53">
        <f>+Q50</f>
        <v>0</v>
      </c>
      <c r="R48" s="53">
        <f>+R50</f>
        <v>0</v>
      </c>
      <c r="S48" s="53">
        <f t="shared" si="6"/>
        <v>0</v>
      </c>
      <c r="T48" s="53">
        <f>+T50</f>
        <v>0</v>
      </c>
      <c r="U48" s="53">
        <f>+U50</f>
        <v>0</v>
      </c>
      <c r="V48" s="67"/>
      <c r="W48" s="26"/>
      <c r="X48" s="26"/>
    </row>
    <row r="49" spans="1:24" s="31" customFormat="1" ht="12.75">
      <c r="A49" s="28"/>
      <c r="B49" s="29" t="s">
        <v>5</v>
      </c>
      <c r="C49" s="54"/>
      <c r="D49" s="55">
        <f t="shared" si="11"/>
        <v>0</v>
      </c>
      <c r="E49" s="56"/>
      <c r="F49" s="57"/>
      <c r="G49" s="53">
        <f t="shared" si="0"/>
        <v>0</v>
      </c>
      <c r="H49" s="57"/>
      <c r="I49" s="57"/>
      <c r="J49" s="53">
        <f t="shared" si="1"/>
        <v>0</v>
      </c>
      <c r="K49" s="57"/>
      <c r="L49" s="57"/>
      <c r="M49" s="53">
        <f t="shared" si="8"/>
        <v>0</v>
      </c>
      <c r="N49" s="53">
        <f t="shared" si="9"/>
        <v>0</v>
      </c>
      <c r="O49" s="53">
        <f t="shared" si="10"/>
        <v>0</v>
      </c>
      <c r="P49" s="53">
        <f t="shared" si="5"/>
        <v>0</v>
      </c>
      <c r="Q49" s="57"/>
      <c r="R49" s="57"/>
      <c r="S49" s="53">
        <f t="shared" si="6"/>
        <v>0</v>
      </c>
      <c r="T49" s="57"/>
      <c r="U49" s="57"/>
      <c r="V49" s="67"/>
      <c r="W49" s="30"/>
      <c r="X49" s="30"/>
    </row>
    <row r="50" spans="1:24" s="27" customFormat="1" ht="73.5">
      <c r="A50" s="32" t="s">
        <v>80</v>
      </c>
      <c r="B50" s="33" t="s">
        <v>81</v>
      </c>
      <c r="C50" s="58"/>
      <c r="D50" s="55">
        <f t="shared" si="11"/>
        <v>2500</v>
      </c>
      <c r="E50" s="56">
        <v>2500</v>
      </c>
      <c r="F50" s="57"/>
      <c r="G50" s="53">
        <f t="shared" si="0"/>
        <v>0</v>
      </c>
      <c r="H50" s="57"/>
      <c r="I50" s="57"/>
      <c r="J50" s="53">
        <f t="shared" si="1"/>
        <v>0</v>
      </c>
      <c r="K50" s="57"/>
      <c r="L50" s="57"/>
      <c r="M50" s="53">
        <f t="shared" si="8"/>
        <v>0</v>
      </c>
      <c r="N50" s="53">
        <f t="shared" si="9"/>
        <v>0</v>
      </c>
      <c r="O50" s="53">
        <f t="shared" si="10"/>
        <v>0</v>
      </c>
      <c r="P50" s="53">
        <f t="shared" si="5"/>
        <v>0</v>
      </c>
      <c r="Q50" s="57"/>
      <c r="R50" s="57"/>
      <c r="S50" s="53">
        <f t="shared" si="6"/>
        <v>0</v>
      </c>
      <c r="T50" s="57"/>
      <c r="U50" s="57"/>
      <c r="V50" s="67"/>
      <c r="W50" s="26"/>
      <c r="X50" s="26"/>
    </row>
    <row r="51" spans="1:24" s="27" customFormat="1" ht="52.5">
      <c r="A51" s="24" t="s">
        <v>82</v>
      </c>
      <c r="B51" s="25" t="s">
        <v>83</v>
      </c>
      <c r="C51" s="50" t="s">
        <v>84</v>
      </c>
      <c r="D51" s="55">
        <f t="shared" si="11"/>
        <v>7840</v>
      </c>
      <c r="E51" s="52">
        <f>+E53</f>
        <v>0</v>
      </c>
      <c r="F51" s="53">
        <f>+F53</f>
        <v>7840</v>
      </c>
      <c r="G51" s="53">
        <f t="shared" si="0"/>
        <v>0</v>
      </c>
      <c r="H51" s="53">
        <f>+H53</f>
        <v>0</v>
      </c>
      <c r="I51" s="53">
        <f>+I53</f>
        <v>0</v>
      </c>
      <c r="J51" s="53">
        <f t="shared" si="1"/>
        <v>0</v>
      </c>
      <c r="K51" s="53">
        <f>+K53</f>
        <v>0</v>
      </c>
      <c r="L51" s="53">
        <f>+L53</f>
        <v>0</v>
      </c>
      <c r="M51" s="53">
        <f t="shared" si="8"/>
        <v>0</v>
      </c>
      <c r="N51" s="53">
        <f t="shared" si="9"/>
        <v>0</v>
      </c>
      <c r="O51" s="53">
        <f t="shared" si="10"/>
        <v>0</v>
      </c>
      <c r="P51" s="53">
        <f t="shared" si="5"/>
        <v>0</v>
      </c>
      <c r="Q51" s="53">
        <f>+Q53</f>
        <v>0</v>
      </c>
      <c r="R51" s="53">
        <f>+R53</f>
        <v>0</v>
      </c>
      <c r="S51" s="53">
        <f t="shared" si="6"/>
        <v>0</v>
      </c>
      <c r="T51" s="53">
        <f>+T53</f>
        <v>0</v>
      </c>
      <c r="U51" s="53">
        <f>+U53</f>
        <v>0</v>
      </c>
      <c r="V51" s="67"/>
      <c r="W51" s="26"/>
      <c r="X51" s="26"/>
    </row>
    <row r="52" spans="1:24" s="31" customFormat="1" ht="12.75">
      <c r="A52" s="28"/>
      <c r="B52" s="29" t="s">
        <v>5</v>
      </c>
      <c r="C52" s="54"/>
      <c r="D52" s="55">
        <f t="shared" si="11"/>
        <v>0</v>
      </c>
      <c r="E52" s="56"/>
      <c r="F52" s="57"/>
      <c r="G52" s="53">
        <f t="shared" si="0"/>
        <v>0</v>
      </c>
      <c r="H52" s="57"/>
      <c r="I52" s="57"/>
      <c r="J52" s="53">
        <f t="shared" si="1"/>
        <v>0</v>
      </c>
      <c r="K52" s="57"/>
      <c r="L52" s="57"/>
      <c r="M52" s="53">
        <f t="shared" si="8"/>
        <v>0</v>
      </c>
      <c r="N52" s="53">
        <f t="shared" si="9"/>
        <v>0</v>
      </c>
      <c r="O52" s="53">
        <f t="shared" si="10"/>
        <v>0</v>
      </c>
      <c r="P52" s="53">
        <f t="shared" si="5"/>
        <v>0</v>
      </c>
      <c r="Q52" s="57"/>
      <c r="R52" s="57"/>
      <c r="S52" s="53">
        <f t="shared" si="6"/>
        <v>0</v>
      </c>
      <c r="T52" s="57"/>
      <c r="U52" s="57"/>
      <c r="V52" s="67"/>
      <c r="W52" s="30"/>
      <c r="X52" s="30"/>
    </row>
    <row r="53" spans="1:24" s="27" customFormat="1" ht="73.5">
      <c r="A53" s="32" t="s">
        <v>85</v>
      </c>
      <c r="B53" s="33" t="s">
        <v>86</v>
      </c>
      <c r="C53" s="58" t="s">
        <v>10</v>
      </c>
      <c r="D53" s="55">
        <f t="shared" si="11"/>
        <v>7840</v>
      </c>
      <c r="E53" s="56"/>
      <c r="F53" s="57">
        <v>7840</v>
      </c>
      <c r="G53" s="53">
        <f t="shared" si="0"/>
        <v>0</v>
      </c>
      <c r="H53" s="57"/>
      <c r="I53" s="57"/>
      <c r="J53" s="53">
        <f t="shared" si="1"/>
        <v>0</v>
      </c>
      <c r="K53" s="57"/>
      <c r="L53" s="57"/>
      <c r="M53" s="53">
        <f t="shared" si="8"/>
        <v>0</v>
      </c>
      <c r="N53" s="53">
        <f t="shared" si="9"/>
        <v>0</v>
      </c>
      <c r="O53" s="53">
        <f t="shared" si="10"/>
        <v>0</v>
      </c>
      <c r="P53" s="53">
        <f t="shared" si="5"/>
        <v>0</v>
      </c>
      <c r="Q53" s="57"/>
      <c r="R53" s="57"/>
      <c r="S53" s="53">
        <f t="shared" si="6"/>
        <v>0</v>
      </c>
      <c r="T53" s="57"/>
      <c r="U53" s="57"/>
      <c r="V53" s="67"/>
      <c r="W53" s="26"/>
      <c r="X53" s="26"/>
    </row>
    <row r="54" spans="1:24" s="27" customFormat="1" ht="84">
      <c r="A54" s="24" t="s">
        <v>87</v>
      </c>
      <c r="B54" s="25" t="s">
        <v>88</v>
      </c>
      <c r="C54" s="50" t="s">
        <v>89</v>
      </c>
      <c r="D54" s="55">
        <f t="shared" si="11"/>
        <v>1572021</v>
      </c>
      <c r="E54" s="52">
        <f>+E56+E57+E60</f>
        <v>1572021</v>
      </c>
      <c r="F54" s="53">
        <f>+F56+F60</f>
        <v>0</v>
      </c>
      <c r="G54" s="53">
        <f t="shared" si="0"/>
        <v>2867126.4</v>
      </c>
      <c r="H54" s="53">
        <f>+H56+H60</f>
        <v>2167126.3</v>
      </c>
      <c r="I54" s="53">
        <f>+I56+I60</f>
        <v>700000.1</v>
      </c>
      <c r="J54" s="53">
        <f t="shared" si="1"/>
        <v>3151472.1</v>
      </c>
      <c r="K54" s="53">
        <f>+K56+K60</f>
        <v>2451472</v>
      </c>
      <c r="L54" s="53">
        <f>+L56+L60</f>
        <v>700000.1</v>
      </c>
      <c r="M54" s="53">
        <f t="shared" si="8"/>
        <v>284345.7000000002</v>
      </c>
      <c r="N54" s="53">
        <f t="shared" si="9"/>
        <v>284345.7000000002</v>
      </c>
      <c r="O54" s="53">
        <f t="shared" si="10"/>
        <v>0</v>
      </c>
      <c r="P54" s="53">
        <f t="shared" si="5"/>
        <v>3351472.1</v>
      </c>
      <c r="Q54" s="53">
        <f>+Q56+Q60</f>
        <v>2651472</v>
      </c>
      <c r="R54" s="53">
        <f>+R56+R60</f>
        <v>700000.1</v>
      </c>
      <c r="S54" s="53">
        <f t="shared" si="6"/>
        <v>3551472.1</v>
      </c>
      <c r="T54" s="53">
        <f>+T56+T60</f>
        <v>2851472</v>
      </c>
      <c r="U54" s="53">
        <f>+U56+U60</f>
        <v>700000.1</v>
      </c>
      <c r="V54" s="67"/>
      <c r="W54" s="26"/>
      <c r="X54" s="26"/>
    </row>
    <row r="55" spans="1:24" s="31" customFormat="1" ht="12.75">
      <c r="A55" s="28"/>
      <c r="B55" s="29" t="s">
        <v>5</v>
      </c>
      <c r="C55" s="54"/>
      <c r="D55" s="55">
        <f t="shared" si="11"/>
        <v>0</v>
      </c>
      <c r="E55" s="56"/>
      <c r="F55" s="57"/>
      <c r="G55" s="53">
        <f t="shared" si="0"/>
        <v>0</v>
      </c>
      <c r="H55" s="57"/>
      <c r="I55" s="57"/>
      <c r="J55" s="53">
        <f t="shared" si="1"/>
        <v>0</v>
      </c>
      <c r="K55" s="57"/>
      <c r="L55" s="57"/>
      <c r="M55" s="53">
        <f t="shared" si="8"/>
        <v>0</v>
      </c>
      <c r="N55" s="53">
        <f t="shared" si="9"/>
        <v>0</v>
      </c>
      <c r="O55" s="53">
        <f t="shared" si="10"/>
        <v>0</v>
      </c>
      <c r="P55" s="53">
        <f t="shared" si="5"/>
        <v>0</v>
      </c>
      <c r="Q55" s="57"/>
      <c r="R55" s="57"/>
      <c r="S55" s="53">
        <f t="shared" si="6"/>
        <v>0</v>
      </c>
      <c r="T55" s="57"/>
      <c r="U55" s="57"/>
      <c r="V55" s="67"/>
      <c r="W55" s="30"/>
      <c r="X55" s="30"/>
    </row>
    <row r="56" spans="1:24" s="31" customFormat="1" ht="153">
      <c r="A56" s="28" t="s">
        <v>90</v>
      </c>
      <c r="B56" s="29" t="s">
        <v>91</v>
      </c>
      <c r="C56" s="54" t="s">
        <v>10</v>
      </c>
      <c r="D56" s="55">
        <f t="shared" si="11"/>
        <v>1568123.6</v>
      </c>
      <c r="E56" s="56">
        <v>1568123.6</v>
      </c>
      <c r="F56" s="57"/>
      <c r="G56" s="53">
        <f t="shared" si="0"/>
        <v>2160328.3</v>
      </c>
      <c r="H56" s="57">
        <v>2160328.3</v>
      </c>
      <c r="I56" s="57"/>
      <c r="J56" s="53">
        <f t="shared" si="1"/>
        <v>2444674</v>
      </c>
      <c r="K56" s="57">
        <v>2444674</v>
      </c>
      <c r="L56" s="57"/>
      <c r="M56" s="53">
        <f t="shared" si="8"/>
        <v>284345.7000000002</v>
      </c>
      <c r="N56" s="53">
        <f t="shared" si="9"/>
        <v>284345.7000000002</v>
      </c>
      <c r="O56" s="53">
        <f t="shared" si="10"/>
        <v>0</v>
      </c>
      <c r="P56" s="53">
        <f t="shared" si="5"/>
        <v>2644674</v>
      </c>
      <c r="Q56" s="57">
        <v>2644674</v>
      </c>
      <c r="R56" s="57"/>
      <c r="S56" s="53">
        <f t="shared" si="6"/>
        <v>2844674</v>
      </c>
      <c r="T56" s="57">
        <v>2844674</v>
      </c>
      <c r="U56" s="57"/>
      <c r="V56" s="67" t="s">
        <v>509</v>
      </c>
      <c r="W56" s="30"/>
      <c r="X56" s="30"/>
    </row>
    <row r="57" spans="1:24" s="31" customFormat="1" ht="21">
      <c r="A57" s="28">
        <v>1252</v>
      </c>
      <c r="B57" s="29" t="s">
        <v>452</v>
      </c>
      <c r="C57" s="54"/>
      <c r="D57" s="55">
        <f t="shared" si="11"/>
        <v>121.5</v>
      </c>
      <c r="E57" s="56">
        <f>+E58+E59</f>
        <v>121.5</v>
      </c>
      <c r="F57" s="56">
        <f>+F58</f>
        <v>0</v>
      </c>
      <c r="G57" s="53">
        <f t="shared" si="0"/>
        <v>0</v>
      </c>
      <c r="H57" s="56">
        <f>+H58+H59</f>
        <v>0</v>
      </c>
      <c r="I57" s="56">
        <f>+I58</f>
        <v>0</v>
      </c>
      <c r="J57" s="53">
        <f t="shared" si="1"/>
        <v>0</v>
      </c>
      <c r="K57" s="56">
        <f>+K58+K59</f>
        <v>0</v>
      </c>
      <c r="L57" s="56">
        <f>+L58</f>
        <v>0</v>
      </c>
      <c r="M57" s="53">
        <f t="shared" si="8"/>
        <v>0</v>
      </c>
      <c r="N57" s="56">
        <f>+N58+N59</f>
        <v>0</v>
      </c>
      <c r="O57" s="53">
        <f t="shared" si="10"/>
        <v>0</v>
      </c>
      <c r="P57" s="53">
        <f t="shared" si="5"/>
        <v>0</v>
      </c>
      <c r="Q57" s="56">
        <f>+Q58+Q59</f>
        <v>0</v>
      </c>
      <c r="R57" s="56">
        <f>+R58</f>
        <v>0</v>
      </c>
      <c r="S57" s="53">
        <f t="shared" si="6"/>
        <v>0</v>
      </c>
      <c r="T57" s="56">
        <f>+T58+T59</f>
        <v>0</v>
      </c>
      <c r="U57" s="56">
        <f>+U58</f>
        <v>0</v>
      </c>
      <c r="V57" s="67"/>
      <c r="W57" s="30"/>
      <c r="X57" s="30"/>
    </row>
    <row r="58" spans="1:24" s="31" customFormat="1" ht="63">
      <c r="A58" s="28">
        <v>1253</v>
      </c>
      <c r="B58" s="29" t="s">
        <v>453</v>
      </c>
      <c r="C58" s="54"/>
      <c r="D58" s="55">
        <f t="shared" si="11"/>
        <v>0</v>
      </c>
      <c r="E58" s="56"/>
      <c r="F58" s="57"/>
      <c r="G58" s="53">
        <f t="shared" si="0"/>
        <v>0</v>
      </c>
      <c r="H58" s="57"/>
      <c r="I58" s="57"/>
      <c r="J58" s="53">
        <f t="shared" si="1"/>
        <v>0</v>
      </c>
      <c r="K58" s="57"/>
      <c r="L58" s="57"/>
      <c r="M58" s="53">
        <f t="shared" si="8"/>
        <v>0</v>
      </c>
      <c r="N58" s="53">
        <f t="shared" si="9"/>
        <v>0</v>
      </c>
      <c r="O58" s="53">
        <f t="shared" si="10"/>
        <v>0</v>
      </c>
      <c r="P58" s="53">
        <f t="shared" si="5"/>
        <v>0</v>
      </c>
      <c r="Q58" s="57"/>
      <c r="R58" s="57"/>
      <c r="S58" s="53">
        <f t="shared" si="6"/>
        <v>0</v>
      </c>
      <c r="T58" s="57"/>
      <c r="U58" s="57"/>
      <c r="V58" s="67"/>
      <c r="W58" s="30"/>
      <c r="X58" s="30"/>
    </row>
    <row r="59" spans="1:24" s="31" customFormat="1" ht="12.75">
      <c r="A59" s="28">
        <v>1254</v>
      </c>
      <c r="B59" s="29" t="s">
        <v>485</v>
      </c>
      <c r="C59" s="54"/>
      <c r="D59" s="55"/>
      <c r="E59" s="56">
        <v>121.5</v>
      </c>
      <c r="F59" s="57"/>
      <c r="G59" s="53"/>
      <c r="H59" s="57"/>
      <c r="I59" s="57"/>
      <c r="J59" s="53"/>
      <c r="K59" s="57"/>
      <c r="L59" s="57"/>
      <c r="M59" s="53"/>
      <c r="N59" s="53"/>
      <c r="O59" s="53"/>
      <c r="P59" s="53"/>
      <c r="Q59" s="57"/>
      <c r="R59" s="57"/>
      <c r="S59" s="53"/>
      <c r="T59" s="57"/>
      <c r="U59" s="57"/>
      <c r="V59" s="67"/>
      <c r="W59" s="30"/>
      <c r="X59" s="30"/>
    </row>
    <row r="60" spans="1:24" s="31" customFormat="1" ht="165.75">
      <c r="A60" s="28" t="s">
        <v>92</v>
      </c>
      <c r="B60" s="29" t="s">
        <v>93</v>
      </c>
      <c r="C60" s="54" t="s">
        <v>10</v>
      </c>
      <c r="D60" s="55">
        <f t="shared" si="11"/>
        <v>3775.9</v>
      </c>
      <c r="E60" s="56">
        <v>3775.9</v>
      </c>
      <c r="F60" s="57"/>
      <c r="G60" s="53">
        <f t="shared" si="0"/>
        <v>706798.1</v>
      </c>
      <c r="H60" s="57">
        <v>6798</v>
      </c>
      <c r="I60" s="57">
        <v>700000.1</v>
      </c>
      <c r="J60" s="53">
        <f aca="true" t="shared" si="12" ref="J60:J115">+K60+L60</f>
        <v>706798.1</v>
      </c>
      <c r="K60" s="57">
        <v>6798</v>
      </c>
      <c r="L60" s="57">
        <v>700000.1</v>
      </c>
      <c r="M60" s="53">
        <f t="shared" si="8"/>
        <v>0</v>
      </c>
      <c r="N60" s="53">
        <f t="shared" si="9"/>
        <v>0</v>
      </c>
      <c r="O60" s="53">
        <f t="shared" si="10"/>
        <v>0</v>
      </c>
      <c r="P60" s="53">
        <f aca="true" t="shared" si="13" ref="P60:P115">+Q60+R60</f>
        <v>706798.1</v>
      </c>
      <c r="Q60" s="57">
        <v>6798</v>
      </c>
      <c r="R60" s="57">
        <v>700000.1</v>
      </c>
      <c r="S60" s="53">
        <f aca="true" t="shared" si="14" ref="S60:S115">+T60+U60</f>
        <v>706798.1</v>
      </c>
      <c r="T60" s="57">
        <v>6798</v>
      </c>
      <c r="U60" s="57">
        <v>700000.1</v>
      </c>
      <c r="V60" s="67" t="s">
        <v>510</v>
      </c>
      <c r="W60" s="30"/>
      <c r="X60" s="30"/>
    </row>
    <row r="61" spans="1:24" s="27" customFormat="1" ht="63">
      <c r="A61" s="24" t="s">
        <v>94</v>
      </c>
      <c r="B61" s="25" t="s">
        <v>95</v>
      </c>
      <c r="C61" s="50" t="s">
        <v>96</v>
      </c>
      <c r="D61" s="55">
        <f t="shared" si="11"/>
        <v>476739.4</v>
      </c>
      <c r="E61" s="52">
        <f>+E63</f>
        <v>0</v>
      </c>
      <c r="F61" s="53">
        <f>+F63</f>
        <v>476739.4</v>
      </c>
      <c r="G61" s="53">
        <f t="shared" si="0"/>
        <v>139487.9</v>
      </c>
      <c r="H61" s="53">
        <f>+H63</f>
        <v>0</v>
      </c>
      <c r="I61" s="53">
        <f>+I63</f>
        <v>139487.9</v>
      </c>
      <c r="J61" s="53">
        <f t="shared" si="12"/>
        <v>0</v>
      </c>
      <c r="K61" s="53">
        <f>+K63</f>
        <v>0</v>
      </c>
      <c r="L61" s="53">
        <f>+L63</f>
        <v>0</v>
      </c>
      <c r="M61" s="53">
        <f t="shared" si="8"/>
        <v>-139487.9</v>
      </c>
      <c r="N61" s="53">
        <f t="shared" si="9"/>
        <v>0</v>
      </c>
      <c r="O61" s="53">
        <f t="shared" si="10"/>
        <v>-139487.9</v>
      </c>
      <c r="P61" s="53">
        <f t="shared" si="13"/>
        <v>0</v>
      </c>
      <c r="Q61" s="53">
        <f>+Q63</f>
        <v>0</v>
      </c>
      <c r="R61" s="53">
        <f>+R63</f>
        <v>0</v>
      </c>
      <c r="S61" s="53">
        <f t="shared" si="14"/>
        <v>0</v>
      </c>
      <c r="T61" s="53">
        <f>+T63</f>
        <v>0</v>
      </c>
      <c r="U61" s="53">
        <f>+U63</f>
        <v>0</v>
      </c>
      <c r="V61" s="67"/>
      <c r="W61" s="26"/>
      <c r="X61" s="26"/>
    </row>
    <row r="62" spans="1:24" s="31" customFormat="1" ht="12.75">
      <c r="A62" s="28"/>
      <c r="B62" s="29" t="s">
        <v>5</v>
      </c>
      <c r="C62" s="54"/>
      <c r="D62" s="55">
        <f t="shared" si="11"/>
        <v>0</v>
      </c>
      <c r="E62" s="56"/>
      <c r="F62" s="57"/>
      <c r="G62" s="53">
        <f t="shared" si="0"/>
        <v>0</v>
      </c>
      <c r="H62" s="57"/>
      <c r="I62" s="57"/>
      <c r="J62" s="53">
        <f t="shared" si="12"/>
        <v>0</v>
      </c>
      <c r="K62" s="57"/>
      <c r="L62" s="57"/>
      <c r="M62" s="53">
        <f t="shared" si="8"/>
        <v>0</v>
      </c>
      <c r="N62" s="53">
        <f t="shared" si="9"/>
        <v>0</v>
      </c>
      <c r="O62" s="53">
        <f t="shared" si="10"/>
        <v>0</v>
      </c>
      <c r="P62" s="53">
        <f t="shared" si="13"/>
        <v>0</v>
      </c>
      <c r="Q62" s="57"/>
      <c r="R62" s="57"/>
      <c r="S62" s="53">
        <f t="shared" si="14"/>
        <v>0</v>
      </c>
      <c r="T62" s="57"/>
      <c r="U62" s="57"/>
      <c r="V62" s="67"/>
      <c r="W62" s="30"/>
      <c r="X62" s="30"/>
    </row>
    <row r="63" spans="1:24" s="31" customFormat="1" ht="42">
      <c r="A63" s="28" t="s">
        <v>97</v>
      </c>
      <c r="B63" s="29" t="s">
        <v>98</v>
      </c>
      <c r="C63" s="54" t="s">
        <v>10</v>
      </c>
      <c r="D63" s="55">
        <f t="shared" si="11"/>
        <v>476739.4</v>
      </c>
      <c r="E63" s="56"/>
      <c r="F63" s="57">
        <v>476739.4</v>
      </c>
      <c r="G63" s="53">
        <f t="shared" si="0"/>
        <v>139487.9</v>
      </c>
      <c r="H63" s="57"/>
      <c r="I63" s="57">
        <v>139487.9</v>
      </c>
      <c r="J63" s="53">
        <f t="shared" si="12"/>
        <v>0</v>
      </c>
      <c r="K63" s="57"/>
      <c r="L63" s="57"/>
      <c r="M63" s="53">
        <f t="shared" si="8"/>
        <v>-139487.9</v>
      </c>
      <c r="N63" s="53">
        <f t="shared" si="9"/>
        <v>0</v>
      </c>
      <c r="O63" s="53">
        <f t="shared" si="10"/>
        <v>-139487.9</v>
      </c>
      <c r="P63" s="53">
        <f t="shared" si="13"/>
        <v>0</v>
      </c>
      <c r="Q63" s="57"/>
      <c r="R63" s="57"/>
      <c r="S63" s="53">
        <f t="shared" si="14"/>
        <v>0</v>
      </c>
      <c r="T63" s="57"/>
      <c r="U63" s="57"/>
      <c r="V63" s="67"/>
      <c r="W63" s="30"/>
      <c r="X63" s="30"/>
    </row>
    <row r="64" spans="1:24" s="27" customFormat="1" ht="73.5" customHeight="1">
      <c r="A64" s="24" t="s">
        <v>99</v>
      </c>
      <c r="B64" s="25" t="s">
        <v>100</v>
      </c>
      <c r="C64" s="50" t="s">
        <v>101</v>
      </c>
      <c r="D64" s="55">
        <f>+E64+F64-F64</f>
        <v>852573.7</v>
      </c>
      <c r="E64" s="52">
        <f>+E66+E69+E75+E79+E101+E105+E108+E111</f>
        <v>852573.7</v>
      </c>
      <c r="F64" s="53">
        <f>+F66+F69+F75+F79+F101+F105+F108+F111</f>
        <v>0</v>
      </c>
      <c r="G64" s="53">
        <f t="shared" si="0"/>
        <v>1063859</v>
      </c>
      <c r="H64" s="53">
        <f>+H66+H69+H75+H79+H101+H105+H108+H111</f>
        <v>1063859</v>
      </c>
      <c r="I64" s="53">
        <f>+I66+I69+I75+I79+I101+I105+I108+I111</f>
        <v>0</v>
      </c>
      <c r="J64" s="53">
        <f t="shared" si="12"/>
        <v>1251901</v>
      </c>
      <c r="K64" s="53">
        <f>+K66+K69+K75+K79+K101+K105+K108+K111</f>
        <v>1251901</v>
      </c>
      <c r="L64" s="53">
        <f>+L66+L69+L75+L79+L101+L105+L108+L111</f>
        <v>0</v>
      </c>
      <c r="M64" s="53">
        <f t="shared" si="8"/>
        <v>188042</v>
      </c>
      <c r="N64" s="53">
        <f t="shared" si="9"/>
        <v>188042</v>
      </c>
      <c r="O64" s="53">
        <f t="shared" si="10"/>
        <v>0</v>
      </c>
      <c r="P64" s="53">
        <f t="shared" si="13"/>
        <v>1405464</v>
      </c>
      <c r="Q64" s="53">
        <f>+Q66+Q69+Q75+Q79+Q101+Q105+Q108+Q111</f>
        <v>1405464</v>
      </c>
      <c r="R64" s="53">
        <f>+R66+R69+R75+R79+R101+R105+R108+R111</f>
        <v>0</v>
      </c>
      <c r="S64" s="53">
        <f t="shared" si="14"/>
        <v>1578183</v>
      </c>
      <c r="T64" s="53">
        <f>+T66+T69+T75+T79+T101+T105+T108+T111</f>
        <v>1578183</v>
      </c>
      <c r="U64" s="53">
        <f>+U66+U69+U75+U79+U101+U105+U108+U111</f>
        <v>0</v>
      </c>
      <c r="V64" s="132" t="s">
        <v>481</v>
      </c>
      <c r="W64" s="26"/>
      <c r="X64" s="26"/>
    </row>
    <row r="65" spans="1:24" s="31" customFormat="1" ht="10.5" customHeight="1">
      <c r="A65" s="28"/>
      <c r="B65" s="29" t="s">
        <v>5</v>
      </c>
      <c r="C65" s="54"/>
      <c r="D65" s="55">
        <f aca="true" t="shared" si="15" ref="D65:D110">+E65+F65</f>
        <v>0</v>
      </c>
      <c r="E65" s="56"/>
      <c r="F65" s="57"/>
      <c r="G65" s="53">
        <f t="shared" si="0"/>
        <v>0</v>
      </c>
      <c r="H65" s="57"/>
      <c r="I65" s="57"/>
      <c r="J65" s="53">
        <f t="shared" si="12"/>
        <v>0</v>
      </c>
      <c r="K65" s="57"/>
      <c r="L65" s="57"/>
      <c r="M65" s="53">
        <f t="shared" si="8"/>
        <v>0</v>
      </c>
      <c r="N65" s="53">
        <f t="shared" si="9"/>
        <v>0</v>
      </c>
      <c r="O65" s="53">
        <f t="shared" si="10"/>
        <v>0</v>
      </c>
      <c r="P65" s="53">
        <f t="shared" si="13"/>
        <v>0</v>
      </c>
      <c r="Q65" s="57"/>
      <c r="R65" s="57"/>
      <c r="S65" s="53">
        <f t="shared" si="14"/>
        <v>0</v>
      </c>
      <c r="T65" s="57"/>
      <c r="U65" s="57"/>
      <c r="V65" s="133"/>
      <c r="W65" s="30"/>
      <c r="X65" s="30"/>
    </row>
    <row r="66" spans="1:24" s="27" customFormat="1" ht="21">
      <c r="A66" s="24" t="s">
        <v>102</v>
      </c>
      <c r="B66" s="25" t="s">
        <v>103</v>
      </c>
      <c r="C66" s="50" t="s">
        <v>104</v>
      </c>
      <c r="D66" s="55">
        <f t="shared" si="15"/>
        <v>0</v>
      </c>
      <c r="E66" s="52">
        <f>+E68</f>
        <v>0</v>
      </c>
      <c r="F66" s="53">
        <f>+F68</f>
        <v>0</v>
      </c>
      <c r="G66" s="53">
        <f t="shared" si="0"/>
        <v>0</v>
      </c>
      <c r="H66" s="53">
        <f>+H68</f>
        <v>0</v>
      </c>
      <c r="I66" s="53">
        <f>+I68</f>
        <v>0</v>
      </c>
      <c r="J66" s="53">
        <f t="shared" si="12"/>
        <v>0</v>
      </c>
      <c r="K66" s="53">
        <f>+K68</f>
        <v>0</v>
      </c>
      <c r="L66" s="53">
        <f>+L68</f>
        <v>0</v>
      </c>
      <c r="M66" s="53">
        <f t="shared" si="8"/>
        <v>0</v>
      </c>
      <c r="N66" s="53">
        <f t="shared" si="9"/>
        <v>0</v>
      </c>
      <c r="O66" s="53">
        <f t="shared" si="10"/>
        <v>0</v>
      </c>
      <c r="P66" s="53">
        <f t="shared" si="13"/>
        <v>0</v>
      </c>
      <c r="Q66" s="53">
        <f>+Q68</f>
        <v>0</v>
      </c>
      <c r="R66" s="53">
        <f>+R68</f>
        <v>0</v>
      </c>
      <c r="S66" s="53">
        <f t="shared" si="14"/>
        <v>0</v>
      </c>
      <c r="T66" s="53">
        <f>+T68</f>
        <v>0</v>
      </c>
      <c r="U66" s="53">
        <f>+U68</f>
        <v>0</v>
      </c>
      <c r="V66" s="133"/>
      <c r="W66" s="26"/>
      <c r="X66" s="26"/>
    </row>
    <row r="67" spans="1:24" s="31" customFormat="1" ht="12.75" customHeight="1">
      <c r="A67" s="28"/>
      <c r="B67" s="29" t="s">
        <v>5</v>
      </c>
      <c r="C67" s="54"/>
      <c r="D67" s="55">
        <f t="shared" si="15"/>
        <v>0</v>
      </c>
      <c r="E67" s="56"/>
      <c r="F67" s="57"/>
      <c r="G67" s="53">
        <f t="shared" si="0"/>
        <v>0</v>
      </c>
      <c r="H67" s="57"/>
      <c r="I67" s="57"/>
      <c r="J67" s="53">
        <f t="shared" si="12"/>
        <v>0</v>
      </c>
      <c r="K67" s="57"/>
      <c r="L67" s="57"/>
      <c r="M67" s="53">
        <f t="shared" si="8"/>
        <v>0</v>
      </c>
      <c r="N67" s="53">
        <f t="shared" si="9"/>
        <v>0</v>
      </c>
      <c r="O67" s="53">
        <f t="shared" si="10"/>
        <v>0</v>
      </c>
      <c r="P67" s="53">
        <f t="shared" si="13"/>
        <v>0</v>
      </c>
      <c r="Q67" s="57"/>
      <c r="R67" s="57"/>
      <c r="S67" s="53">
        <f t="shared" si="14"/>
        <v>0</v>
      </c>
      <c r="T67" s="57"/>
      <c r="U67" s="57"/>
      <c r="V67" s="133"/>
      <c r="W67" s="30"/>
      <c r="X67" s="30"/>
    </row>
    <row r="68" spans="1:24" s="31" customFormat="1" ht="52.5">
      <c r="A68" s="28" t="s">
        <v>105</v>
      </c>
      <c r="B68" s="29" t="s">
        <v>106</v>
      </c>
      <c r="C68" s="54"/>
      <c r="D68" s="55">
        <f t="shared" si="15"/>
        <v>0</v>
      </c>
      <c r="E68" s="56"/>
      <c r="F68" s="57"/>
      <c r="G68" s="53">
        <f t="shared" si="0"/>
        <v>0</v>
      </c>
      <c r="H68" s="57"/>
      <c r="I68" s="57"/>
      <c r="J68" s="53">
        <f t="shared" si="12"/>
        <v>0</v>
      </c>
      <c r="K68" s="57"/>
      <c r="L68" s="57"/>
      <c r="M68" s="53">
        <f t="shared" si="8"/>
        <v>0</v>
      </c>
      <c r="N68" s="53">
        <f t="shared" si="9"/>
        <v>0</v>
      </c>
      <c r="O68" s="53">
        <f t="shared" si="10"/>
        <v>0</v>
      </c>
      <c r="P68" s="53">
        <f t="shared" si="13"/>
        <v>0</v>
      </c>
      <c r="Q68" s="57"/>
      <c r="R68" s="57"/>
      <c r="S68" s="53">
        <f t="shared" si="14"/>
        <v>0</v>
      </c>
      <c r="T68" s="57"/>
      <c r="U68" s="57"/>
      <c r="V68" s="134"/>
      <c r="W68" s="30"/>
      <c r="X68" s="30"/>
    </row>
    <row r="69" spans="1:24" s="27" customFormat="1" ht="52.5">
      <c r="A69" s="24" t="s">
        <v>107</v>
      </c>
      <c r="B69" s="25" t="s">
        <v>108</v>
      </c>
      <c r="C69" s="50" t="s">
        <v>109</v>
      </c>
      <c r="D69" s="55">
        <f t="shared" si="15"/>
        <v>62646</v>
      </c>
      <c r="E69" s="52">
        <f>+E71+E72+E73+E74</f>
        <v>62646</v>
      </c>
      <c r="F69" s="53">
        <f>+F71+F73+F74</f>
        <v>0</v>
      </c>
      <c r="G69" s="53">
        <f t="shared" si="0"/>
        <v>75360</v>
      </c>
      <c r="H69" s="52">
        <f>+H71+H72+H73+H74</f>
        <v>75360</v>
      </c>
      <c r="I69" s="52">
        <f>+I71+I72+I73+I74</f>
        <v>0</v>
      </c>
      <c r="J69" s="53">
        <f t="shared" si="12"/>
        <v>75360</v>
      </c>
      <c r="K69" s="52">
        <f>+K71+K72+K73+K74</f>
        <v>75360</v>
      </c>
      <c r="L69" s="52">
        <f>+L71+L72+L73+L74</f>
        <v>0</v>
      </c>
      <c r="M69" s="53">
        <f t="shared" si="8"/>
        <v>0</v>
      </c>
      <c r="N69" s="53">
        <f t="shared" si="9"/>
        <v>0</v>
      </c>
      <c r="O69" s="53">
        <f t="shared" si="10"/>
        <v>0</v>
      </c>
      <c r="P69" s="53">
        <f t="shared" si="13"/>
        <v>75360</v>
      </c>
      <c r="Q69" s="52">
        <f>+Q71+Q72+Q73+Q74</f>
        <v>75360</v>
      </c>
      <c r="R69" s="52">
        <f>+R71+R72+R73+R74</f>
        <v>0</v>
      </c>
      <c r="S69" s="53">
        <f t="shared" si="14"/>
        <v>75360</v>
      </c>
      <c r="T69" s="52">
        <f>+T71+T72+T73+T74</f>
        <v>75360</v>
      </c>
      <c r="U69" s="52">
        <f>+U71+U72+U73+U74</f>
        <v>0</v>
      </c>
      <c r="V69" s="67"/>
      <c r="W69" s="26"/>
      <c r="X69" s="26"/>
    </row>
    <row r="70" spans="1:24" s="31" customFormat="1" ht="12.75">
      <c r="A70" s="28"/>
      <c r="B70" s="29" t="s">
        <v>5</v>
      </c>
      <c r="C70" s="54"/>
      <c r="D70" s="55">
        <f t="shared" si="15"/>
        <v>0</v>
      </c>
      <c r="E70" s="56"/>
      <c r="F70" s="57"/>
      <c r="G70" s="53">
        <f t="shared" si="0"/>
        <v>0</v>
      </c>
      <c r="H70" s="57"/>
      <c r="I70" s="57"/>
      <c r="J70" s="53">
        <f t="shared" si="12"/>
        <v>0</v>
      </c>
      <c r="K70" s="57"/>
      <c r="L70" s="57"/>
      <c r="M70" s="53">
        <f t="shared" si="8"/>
        <v>0</v>
      </c>
      <c r="N70" s="53">
        <f t="shared" si="9"/>
        <v>0</v>
      </c>
      <c r="O70" s="53">
        <f t="shared" si="10"/>
        <v>0</v>
      </c>
      <c r="P70" s="53">
        <f t="shared" si="13"/>
        <v>0</v>
      </c>
      <c r="Q70" s="57"/>
      <c r="R70" s="57"/>
      <c r="S70" s="53">
        <f t="shared" si="14"/>
        <v>0</v>
      </c>
      <c r="T70" s="57"/>
      <c r="U70" s="57"/>
      <c r="V70" s="67"/>
      <c r="W70" s="30"/>
      <c r="X70" s="30"/>
    </row>
    <row r="71" spans="1:24" s="31" customFormat="1" ht="21">
      <c r="A71" s="28" t="s">
        <v>110</v>
      </c>
      <c r="B71" s="29" t="s">
        <v>111</v>
      </c>
      <c r="C71" s="54" t="s">
        <v>10</v>
      </c>
      <c r="D71" s="55">
        <f t="shared" si="15"/>
        <v>39123.9</v>
      </c>
      <c r="E71" s="56">
        <v>39123.9</v>
      </c>
      <c r="F71" s="57"/>
      <c r="G71" s="53">
        <f t="shared" si="0"/>
        <v>51360</v>
      </c>
      <c r="H71" s="57">
        <v>51360</v>
      </c>
      <c r="I71" s="57"/>
      <c r="J71" s="53">
        <f t="shared" si="12"/>
        <v>51360</v>
      </c>
      <c r="K71" s="57">
        <v>51360</v>
      </c>
      <c r="L71" s="57"/>
      <c r="M71" s="53">
        <f t="shared" si="8"/>
        <v>0</v>
      </c>
      <c r="N71" s="53">
        <f t="shared" si="9"/>
        <v>0</v>
      </c>
      <c r="O71" s="53">
        <f t="shared" si="10"/>
        <v>0</v>
      </c>
      <c r="P71" s="53">
        <f t="shared" si="13"/>
        <v>51360</v>
      </c>
      <c r="Q71" s="57">
        <v>51360</v>
      </c>
      <c r="R71" s="57"/>
      <c r="S71" s="53">
        <f t="shared" si="14"/>
        <v>51360</v>
      </c>
      <c r="T71" s="57">
        <v>51360</v>
      </c>
      <c r="U71" s="57"/>
      <c r="V71" s="67"/>
      <c r="W71" s="30"/>
      <c r="X71" s="30"/>
    </row>
    <row r="72" spans="1:24" s="31" customFormat="1" ht="42">
      <c r="A72" s="28">
        <v>1332</v>
      </c>
      <c r="B72" s="29" t="s">
        <v>454</v>
      </c>
      <c r="C72" s="54"/>
      <c r="D72" s="55">
        <f t="shared" si="15"/>
        <v>1654.2</v>
      </c>
      <c r="E72" s="56">
        <v>1654.2</v>
      </c>
      <c r="F72" s="57"/>
      <c r="G72" s="53">
        <f t="shared" si="0"/>
        <v>2000</v>
      </c>
      <c r="H72" s="57">
        <v>2000</v>
      </c>
      <c r="I72" s="57"/>
      <c r="J72" s="53">
        <f t="shared" si="12"/>
        <v>2000</v>
      </c>
      <c r="K72" s="57">
        <v>2000</v>
      </c>
      <c r="L72" s="57"/>
      <c r="M72" s="53">
        <f t="shared" si="8"/>
        <v>0</v>
      </c>
      <c r="N72" s="53">
        <f t="shared" si="9"/>
        <v>0</v>
      </c>
      <c r="O72" s="53">
        <f t="shared" si="10"/>
        <v>0</v>
      </c>
      <c r="P72" s="53">
        <f t="shared" si="13"/>
        <v>2000</v>
      </c>
      <c r="Q72" s="57">
        <v>2000</v>
      </c>
      <c r="R72" s="57"/>
      <c r="S72" s="53">
        <f t="shared" si="14"/>
        <v>2000</v>
      </c>
      <c r="T72" s="57">
        <v>2000</v>
      </c>
      <c r="U72" s="57"/>
      <c r="V72" s="67"/>
      <c r="W72" s="30"/>
      <c r="X72" s="30"/>
    </row>
    <row r="73" spans="1:24" s="31" customFormat="1" ht="63">
      <c r="A73" s="28" t="s">
        <v>112</v>
      </c>
      <c r="B73" s="29" t="s">
        <v>113</v>
      </c>
      <c r="C73" s="54" t="s">
        <v>10</v>
      </c>
      <c r="D73" s="55">
        <f t="shared" si="15"/>
        <v>0</v>
      </c>
      <c r="E73" s="56"/>
      <c r="F73" s="57"/>
      <c r="G73" s="53">
        <f t="shared" si="0"/>
        <v>0</v>
      </c>
      <c r="H73" s="57"/>
      <c r="I73" s="57"/>
      <c r="J73" s="53">
        <f t="shared" si="12"/>
        <v>0</v>
      </c>
      <c r="K73" s="57"/>
      <c r="L73" s="57"/>
      <c r="M73" s="53">
        <f t="shared" si="8"/>
        <v>0</v>
      </c>
      <c r="N73" s="53">
        <f t="shared" si="9"/>
        <v>0</v>
      </c>
      <c r="O73" s="53">
        <f t="shared" si="10"/>
        <v>0</v>
      </c>
      <c r="P73" s="53">
        <f t="shared" si="13"/>
        <v>0</v>
      </c>
      <c r="Q73" s="57"/>
      <c r="R73" s="57"/>
      <c r="S73" s="53">
        <f t="shared" si="14"/>
        <v>0</v>
      </c>
      <c r="T73" s="57"/>
      <c r="U73" s="57"/>
      <c r="V73" s="67"/>
      <c r="W73" s="30"/>
      <c r="X73" s="30"/>
    </row>
    <row r="74" spans="1:24" s="31" customFormat="1" ht="21">
      <c r="A74" s="28" t="s">
        <v>114</v>
      </c>
      <c r="B74" s="29" t="s">
        <v>115</v>
      </c>
      <c r="C74" s="54" t="s">
        <v>10</v>
      </c>
      <c r="D74" s="55">
        <f t="shared" si="15"/>
        <v>21867.9</v>
      </c>
      <c r="E74" s="56">
        <v>21867.9</v>
      </c>
      <c r="F74" s="57"/>
      <c r="G74" s="53">
        <f t="shared" si="0"/>
        <v>22000</v>
      </c>
      <c r="H74" s="57">
        <v>22000</v>
      </c>
      <c r="I74" s="57"/>
      <c r="J74" s="53">
        <f t="shared" si="12"/>
        <v>22000</v>
      </c>
      <c r="K74" s="57">
        <v>22000</v>
      </c>
      <c r="L74" s="57"/>
      <c r="M74" s="53">
        <f t="shared" si="8"/>
        <v>0</v>
      </c>
      <c r="N74" s="53">
        <f t="shared" si="9"/>
        <v>0</v>
      </c>
      <c r="O74" s="53">
        <f t="shared" si="10"/>
        <v>0</v>
      </c>
      <c r="P74" s="53">
        <f t="shared" si="13"/>
        <v>22000</v>
      </c>
      <c r="Q74" s="57">
        <v>22000</v>
      </c>
      <c r="R74" s="57"/>
      <c r="S74" s="53">
        <f t="shared" si="14"/>
        <v>22000</v>
      </c>
      <c r="T74" s="57">
        <v>22000</v>
      </c>
      <c r="U74" s="57"/>
      <c r="V74" s="67"/>
      <c r="W74" s="30"/>
      <c r="X74" s="30"/>
    </row>
    <row r="75" spans="1:24" s="27" customFormat="1" ht="73.5">
      <c r="A75" s="24" t="s">
        <v>116</v>
      </c>
      <c r="B75" s="25" t="s">
        <v>117</v>
      </c>
      <c r="C75" s="50" t="s">
        <v>118</v>
      </c>
      <c r="D75" s="55">
        <f t="shared" si="15"/>
        <v>10353.7</v>
      </c>
      <c r="E75" s="52">
        <f>+E77+E78</f>
        <v>10353.7</v>
      </c>
      <c r="F75" s="53">
        <f>+F77</f>
        <v>0</v>
      </c>
      <c r="G75" s="53">
        <f aca="true" t="shared" si="16" ref="G75:G115">+H75+I75</f>
        <v>5999</v>
      </c>
      <c r="H75" s="53">
        <f>+H77</f>
        <v>5999</v>
      </c>
      <c r="I75" s="53">
        <f>+I77</f>
        <v>0</v>
      </c>
      <c r="J75" s="53">
        <f t="shared" si="12"/>
        <v>5999</v>
      </c>
      <c r="K75" s="53">
        <f>+K77</f>
        <v>5999</v>
      </c>
      <c r="L75" s="53">
        <f>+L77</f>
        <v>0</v>
      </c>
      <c r="M75" s="53">
        <f aca="true" t="shared" si="17" ref="M75:M106">+J75-G75</f>
        <v>0</v>
      </c>
      <c r="N75" s="53">
        <f aca="true" t="shared" si="18" ref="N75:N106">+K75-H75</f>
        <v>0</v>
      </c>
      <c r="O75" s="53">
        <f aca="true" t="shared" si="19" ref="O75:O106">+L75-I75</f>
        <v>0</v>
      </c>
      <c r="P75" s="53">
        <f t="shared" si="13"/>
        <v>5999</v>
      </c>
      <c r="Q75" s="53">
        <f>+Q77</f>
        <v>5999</v>
      </c>
      <c r="R75" s="53">
        <f>+R77</f>
        <v>0</v>
      </c>
      <c r="S75" s="53">
        <f t="shared" si="14"/>
        <v>5999</v>
      </c>
      <c r="T75" s="53">
        <f>+T77</f>
        <v>5999</v>
      </c>
      <c r="U75" s="53">
        <f>+U77</f>
        <v>0</v>
      </c>
      <c r="V75" s="67"/>
      <c r="W75" s="26"/>
      <c r="X75" s="26"/>
    </row>
    <row r="76" spans="1:24" s="31" customFormat="1" ht="12.75">
      <c r="A76" s="28"/>
      <c r="B76" s="29" t="s">
        <v>5</v>
      </c>
      <c r="C76" s="54"/>
      <c r="D76" s="55">
        <f t="shared" si="15"/>
        <v>0</v>
      </c>
      <c r="E76" s="56"/>
      <c r="F76" s="57"/>
      <c r="G76" s="53">
        <f t="shared" si="16"/>
        <v>0</v>
      </c>
      <c r="H76" s="57"/>
      <c r="I76" s="57"/>
      <c r="J76" s="53">
        <f t="shared" si="12"/>
        <v>0</v>
      </c>
      <c r="K76" s="57"/>
      <c r="L76" s="57"/>
      <c r="M76" s="53">
        <f t="shared" si="17"/>
        <v>0</v>
      </c>
      <c r="N76" s="53">
        <f t="shared" si="18"/>
        <v>0</v>
      </c>
      <c r="O76" s="53">
        <f t="shared" si="19"/>
        <v>0</v>
      </c>
      <c r="P76" s="53">
        <f t="shared" si="13"/>
        <v>0</v>
      </c>
      <c r="Q76" s="57"/>
      <c r="R76" s="57"/>
      <c r="S76" s="53">
        <f t="shared" si="14"/>
        <v>0</v>
      </c>
      <c r="T76" s="57"/>
      <c r="U76" s="57"/>
      <c r="V76" s="67"/>
      <c r="W76" s="30"/>
      <c r="X76" s="30"/>
    </row>
    <row r="77" spans="1:24" s="31" customFormat="1" ht="73.5">
      <c r="A77" s="28" t="s">
        <v>119</v>
      </c>
      <c r="B77" s="29" t="s">
        <v>120</v>
      </c>
      <c r="C77" s="54"/>
      <c r="D77" s="55">
        <f t="shared" si="15"/>
        <v>5997</v>
      </c>
      <c r="E77" s="56">
        <v>5997</v>
      </c>
      <c r="F77" s="57"/>
      <c r="G77" s="53">
        <f t="shared" si="16"/>
        <v>5999</v>
      </c>
      <c r="H77" s="57">
        <v>5999</v>
      </c>
      <c r="I77" s="57"/>
      <c r="J77" s="53">
        <f t="shared" si="12"/>
        <v>5999</v>
      </c>
      <c r="K77" s="57">
        <v>5999</v>
      </c>
      <c r="L77" s="57"/>
      <c r="M77" s="53">
        <f t="shared" si="17"/>
        <v>0</v>
      </c>
      <c r="N77" s="53">
        <f t="shared" si="18"/>
        <v>0</v>
      </c>
      <c r="O77" s="53">
        <f t="shared" si="19"/>
        <v>0</v>
      </c>
      <c r="P77" s="53">
        <f t="shared" si="13"/>
        <v>5999</v>
      </c>
      <c r="Q77" s="57">
        <v>5999</v>
      </c>
      <c r="R77" s="57"/>
      <c r="S77" s="53">
        <f t="shared" si="14"/>
        <v>5999</v>
      </c>
      <c r="T77" s="57">
        <v>5999</v>
      </c>
      <c r="U77" s="57"/>
      <c r="V77" s="67"/>
      <c r="W77" s="30"/>
      <c r="X77" s="30"/>
    </row>
    <row r="78" spans="1:24" s="31" customFormat="1" ht="63">
      <c r="A78" s="28">
        <v>1343</v>
      </c>
      <c r="B78" s="29" t="s">
        <v>455</v>
      </c>
      <c r="C78" s="54"/>
      <c r="D78" s="55">
        <f t="shared" si="15"/>
        <v>4356.7</v>
      </c>
      <c r="E78" s="56">
        <v>4356.7</v>
      </c>
      <c r="F78" s="57"/>
      <c r="G78" s="53">
        <f t="shared" si="16"/>
        <v>0</v>
      </c>
      <c r="H78" s="57"/>
      <c r="I78" s="57"/>
      <c r="J78" s="53">
        <f t="shared" si="12"/>
        <v>0</v>
      </c>
      <c r="K78" s="57"/>
      <c r="L78" s="57"/>
      <c r="M78" s="53">
        <f t="shared" si="17"/>
        <v>0</v>
      </c>
      <c r="N78" s="53">
        <f t="shared" si="18"/>
        <v>0</v>
      </c>
      <c r="O78" s="53">
        <f t="shared" si="19"/>
        <v>0</v>
      </c>
      <c r="P78" s="53">
        <f t="shared" si="13"/>
        <v>0</v>
      </c>
      <c r="Q78" s="57"/>
      <c r="R78" s="57"/>
      <c r="S78" s="53">
        <f t="shared" si="14"/>
        <v>0</v>
      </c>
      <c r="T78" s="57"/>
      <c r="U78" s="57"/>
      <c r="V78" s="67"/>
      <c r="W78" s="30"/>
      <c r="X78" s="30"/>
    </row>
    <row r="79" spans="1:24" s="27" customFormat="1" ht="42">
      <c r="A79" s="24" t="s">
        <v>121</v>
      </c>
      <c r="B79" s="25" t="s">
        <v>122</v>
      </c>
      <c r="C79" s="50" t="s">
        <v>123</v>
      </c>
      <c r="D79" s="55">
        <f t="shared" si="15"/>
        <v>639589</v>
      </c>
      <c r="E79" s="52">
        <f>+E81+E100</f>
        <v>639589</v>
      </c>
      <c r="F79" s="53">
        <f>+F81+F100</f>
        <v>0</v>
      </c>
      <c r="G79" s="53">
        <f t="shared" si="16"/>
        <v>567500</v>
      </c>
      <c r="H79" s="53">
        <f>+H81+H100</f>
        <v>567500</v>
      </c>
      <c r="I79" s="53">
        <f>+I81+I100</f>
        <v>0</v>
      </c>
      <c r="J79" s="53">
        <f t="shared" si="12"/>
        <v>567500</v>
      </c>
      <c r="K79" s="53">
        <f>+K81+K100</f>
        <v>567500</v>
      </c>
      <c r="L79" s="53">
        <f>+L81+L100</f>
        <v>0</v>
      </c>
      <c r="M79" s="53">
        <f t="shared" si="17"/>
        <v>0</v>
      </c>
      <c r="N79" s="53">
        <f t="shared" si="18"/>
        <v>0</v>
      </c>
      <c r="O79" s="53">
        <f t="shared" si="19"/>
        <v>0</v>
      </c>
      <c r="P79" s="53">
        <f t="shared" si="13"/>
        <v>567500</v>
      </c>
      <c r="Q79" s="53">
        <f>+Q81+Q100</f>
        <v>567500</v>
      </c>
      <c r="R79" s="53">
        <f>+R81+R100</f>
        <v>0</v>
      </c>
      <c r="S79" s="53">
        <f t="shared" si="14"/>
        <v>567500</v>
      </c>
      <c r="T79" s="53">
        <f>+T81+T100</f>
        <v>567500</v>
      </c>
      <c r="U79" s="53">
        <f>+U81+U100</f>
        <v>0</v>
      </c>
      <c r="V79" s="67"/>
      <c r="W79" s="26"/>
      <c r="X79" s="26"/>
    </row>
    <row r="80" spans="1:24" s="31" customFormat="1" ht="12.75">
      <c r="A80" s="28"/>
      <c r="B80" s="29" t="s">
        <v>5</v>
      </c>
      <c r="C80" s="54"/>
      <c r="D80" s="55">
        <f t="shared" si="15"/>
        <v>0</v>
      </c>
      <c r="E80" s="56"/>
      <c r="F80" s="57"/>
      <c r="G80" s="53">
        <f t="shared" si="16"/>
        <v>0</v>
      </c>
      <c r="H80" s="57"/>
      <c r="I80" s="57"/>
      <c r="J80" s="53">
        <f t="shared" si="12"/>
        <v>0</v>
      </c>
      <c r="K80" s="57"/>
      <c r="L80" s="57"/>
      <c r="M80" s="53">
        <f t="shared" si="17"/>
        <v>0</v>
      </c>
      <c r="N80" s="53">
        <f t="shared" si="18"/>
        <v>0</v>
      </c>
      <c r="O80" s="53">
        <f t="shared" si="19"/>
        <v>0</v>
      </c>
      <c r="P80" s="53">
        <f t="shared" si="13"/>
        <v>0</v>
      </c>
      <c r="Q80" s="57"/>
      <c r="R80" s="57"/>
      <c r="S80" s="53">
        <f t="shared" si="14"/>
        <v>0</v>
      </c>
      <c r="T80" s="57"/>
      <c r="U80" s="57"/>
      <c r="V80" s="67"/>
      <c r="W80" s="30"/>
      <c r="X80" s="30"/>
    </row>
    <row r="81" spans="1:24" s="31" customFormat="1" ht="84">
      <c r="A81" s="28" t="s">
        <v>124</v>
      </c>
      <c r="B81" s="29" t="s">
        <v>125</v>
      </c>
      <c r="C81" s="54" t="s">
        <v>10</v>
      </c>
      <c r="D81" s="55">
        <f t="shared" si="15"/>
        <v>466405.70000000007</v>
      </c>
      <c r="E81" s="56">
        <f>+E83+E84+E85+E86+E87+E88+E89+E92+E93+E94+E95+E96+E97+E98+E99+E90+E91</f>
        <v>466405.70000000007</v>
      </c>
      <c r="F81" s="57">
        <f>+F83+F84+F85+F86+F87+F88+F89+F92+F93+F94+F95+F96+F97+F98+F99</f>
        <v>0</v>
      </c>
      <c r="G81" s="53">
        <f t="shared" si="16"/>
        <v>417500</v>
      </c>
      <c r="H81" s="56">
        <f>+H83+H84+H85+H86+H87+H88+H89+H92+H93+H94+H95+H96+H97+H98+H99+H90+H91</f>
        <v>417500</v>
      </c>
      <c r="I81" s="56">
        <f>+I83+I84+I85+I86+I87+I88+I89+I92+I93+I94+I95+I96+I97+I98+I99+I90+I91</f>
        <v>0</v>
      </c>
      <c r="J81" s="53">
        <f t="shared" si="12"/>
        <v>417500</v>
      </c>
      <c r="K81" s="56">
        <f>+K83+K84+K85+K86+K87+K88+K89+K92+K93+K94+K95+K96+K97+K98+K99+K90+K91</f>
        <v>417500</v>
      </c>
      <c r="L81" s="56">
        <f>+L83+L84+L85+L86+L87+L88+L89+L92+L93+L94+L95+L96+L97+L98+L99+L90+L91</f>
        <v>0</v>
      </c>
      <c r="M81" s="53">
        <f t="shared" si="17"/>
        <v>0</v>
      </c>
      <c r="N81" s="53">
        <f t="shared" si="18"/>
        <v>0</v>
      </c>
      <c r="O81" s="53">
        <f t="shared" si="19"/>
        <v>0</v>
      </c>
      <c r="P81" s="53">
        <f t="shared" si="13"/>
        <v>417500</v>
      </c>
      <c r="Q81" s="56">
        <f>+Q83+Q84+Q85+Q86+Q87+Q88+Q89+Q92+Q93+Q94+Q95+Q96+Q97+Q98+Q99+Q90+Q91</f>
        <v>417500</v>
      </c>
      <c r="R81" s="56">
        <f>+R83+R84+R85+R86+R87+R88+R89+R92+R93+R94+R95+R96+R97+R98+R99+R90+R91</f>
        <v>0</v>
      </c>
      <c r="S81" s="53">
        <f t="shared" si="14"/>
        <v>417500</v>
      </c>
      <c r="T81" s="56">
        <f>+T83+T84+T85+T86+T87+T88+T89+T92+T93+T94+T95+T96+T97+T98+T99+T90+T91</f>
        <v>417500</v>
      </c>
      <c r="U81" s="56">
        <f>+U83+U84+U85+U86+U87+U88+U89+U92+U93+U94+U95+U96+U97+U98+U99+U90+U91</f>
        <v>0</v>
      </c>
      <c r="V81" s="67"/>
      <c r="W81" s="30"/>
      <c r="X81" s="30"/>
    </row>
    <row r="82" spans="1:24" s="31" customFormat="1" ht="12.75">
      <c r="A82" s="28"/>
      <c r="B82" s="29" t="s">
        <v>5</v>
      </c>
      <c r="C82" s="54"/>
      <c r="D82" s="55">
        <f t="shared" si="15"/>
        <v>0</v>
      </c>
      <c r="E82" s="56"/>
      <c r="F82" s="57"/>
      <c r="G82" s="53">
        <f t="shared" si="16"/>
        <v>0</v>
      </c>
      <c r="H82" s="57"/>
      <c r="I82" s="57"/>
      <c r="J82" s="53">
        <f t="shared" si="12"/>
        <v>0</v>
      </c>
      <c r="K82" s="57"/>
      <c r="L82" s="57"/>
      <c r="M82" s="53">
        <f t="shared" si="17"/>
        <v>0</v>
      </c>
      <c r="N82" s="53">
        <f t="shared" si="18"/>
        <v>0</v>
      </c>
      <c r="O82" s="53">
        <f t="shared" si="19"/>
        <v>0</v>
      </c>
      <c r="P82" s="53">
        <f t="shared" si="13"/>
        <v>0</v>
      </c>
      <c r="Q82" s="57"/>
      <c r="R82" s="57"/>
      <c r="S82" s="53">
        <f t="shared" si="14"/>
        <v>0</v>
      </c>
      <c r="T82" s="57"/>
      <c r="U82" s="57"/>
      <c r="V82" s="67"/>
      <c r="W82" s="30"/>
      <c r="X82" s="30"/>
    </row>
    <row r="83" spans="1:24" s="31" customFormat="1" ht="73.5">
      <c r="A83" s="28" t="s">
        <v>126</v>
      </c>
      <c r="B83" s="29" t="s">
        <v>127</v>
      </c>
      <c r="C83" s="54" t="s">
        <v>10</v>
      </c>
      <c r="D83" s="55">
        <f t="shared" si="15"/>
        <v>0</v>
      </c>
      <c r="E83" s="56"/>
      <c r="F83" s="57"/>
      <c r="G83" s="53">
        <f t="shared" si="16"/>
        <v>0</v>
      </c>
      <c r="H83" s="57"/>
      <c r="I83" s="57"/>
      <c r="J83" s="53">
        <f t="shared" si="12"/>
        <v>0</v>
      </c>
      <c r="K83" s="57"/>
      <c r="L83" s="57"/>
      <c r="M83" s="53">
        <f t="shared" si="17"/>
        <v>0</v>
      </c>
      <c r="N83" s="53">
        <f t="shared" si="18"/>
        <v>0</v>
      </c>
      <c r="O83" s="53">
        <f t="shared" si="19"/>
        <v>0</v>
      </c>
      <c r="P83" s="53">
        <f t="shared" si="13"/>
        <v>0</v>
      </c>
      <c r="Q83" s="57"/>
      <c r="R83" s="57"/>
      <c r="S83" s="53">
        <f t="shared" si="14"/>
        <v>0</v>
      </c>
      <c r="T83" s="57"/>
      <c r="U83" s="57"/>
      <c r="V83" s="67"/>
      <c r="W83" s="30"/>
      <c r="X83" s="30"/>
    </row>
    <row r="84" spans="1:24" s="31" customFormat="1" ht="94.5">
      <c r="A84" s="28" t="s">
        <v>128</v>
      </c>
      <c r="B84" s="29" t="s">
        <v>129</v>
      </c>
      <c r="C84" s="54" t="s">
        <v>10</v>
      </c>
      <c r="D84" s="55">
        <f t="shared" si="15"/>
        <v>0</v>
      </c>
      <c r="E84" s="56"/>
      <c r="F84" s="57"/>
      <c r="G84" s="53">
        <f t="shared" si="16"/>
        <v>0</v>
      </c>
      <c r="H84" s="57"/>
      <c r="I84" s="57"/>
      <c r="J84" s="53">
        <f t="shared" si="12"/>
        <v>0</v>
      </c>
      <c r="K84" s="57"/>
      <c r="L84" s="57"/>
      <c r="M84" s="53">
        <f t="shared" si="17"/>
        <v>0</v>
      </c>
      <c r="N84" s="53">
        <f t="shared" si="18"/>
        <v>0</v>
      </c>
      <c r="O84" s="53">
        <f t="shared" si="19"/>
        <v>0</v>
      </c>
      <c r="P84" s="53">
        <f t="shared" si="13"/>
        <v>0</v>
      </c>
      <c r="Q84" s="57"/>
      <c r="R84" s="57"/>
      <c r="S84" s="53">
        <f t="shared" si="14"/>
        <v>0</v>
      </c>
      <c r="T84" s="57"/>
      <c r="U84" s="57"/>
      <c r="V84" s="67"/>
      <c r="W84" s="30"/>
      <c r="X84" s="30"/>
    </row>
    <row r="85" spans="1:24" s="31" customFormat="1" ht="52.5">
      <c r="A85" s="28" t="s">
        <v>130</v>
      </c>
      <c r="B85" s="29" t="s">
        <v>131</v>
      </c>
      <c r="C85" s="54" t="s">
        <v>10</v>
      </c>
      <c r="D85" s="55">
        <f t="shared" si="15"/>
        <v>4494.6</v>
      </c>
      <c r="E85" s="56">
        <v>4494.6</v>
      </c>
      <c r="F85" s="57"/>
      <c r="G85" s="53">
        <f t="shared" si="16"/>
        <v>5000</v>
      </c>
      <c r="H85" s="57">
        <v>5000</v>
      </c>
      <c r="I85" s="57"/>
      <c r="J85" s="53">
        <f t="shared" si="12"/>
        <v>5000</v>
      </c>
      <c r="K85" s="57">
        <v>5000</v>
      </c>
      <c r="L85" s="57"/>
      <c r="M85" s="53">
        <f t="shared" si="17"/>
        <v>0</v>
      </c>
      <c r="N85" s="53">
        <f t="shared" si="18"/>
        <v>0</v>
      </c>
      <c r="O85" s="53">
        <f t="shared" si="19"/>
        <v>0</v>
      </c>
      <c r="P85" s="53">
        <f t="shared" si="13"/>
        <v>5000</v>
      </c>
      <c r="Q85" s="57">
        <v>5000</v>
      </c>
      <c r="R85" s="57"/>
      <c r="S85" s="53">
        <f t="shared" si="14"/>
        <v>5000</v>
      </c>
      <c r="T85" s="57">
        <v>5000</v>
      </c>
      <c r="U85" s="57"/>
      <c r="V85" s="67"/>
      <c r="W85" s="30"/>
      <c r="X85" s="30"/>
    </row>
    <row r="86" spans="1:24" s="31" customFormat="1" ht="84">
      <c r="A86" s="28" t="s">
        <v>132</v>
      </c>
      <c r="B86" s="29" t="s">
        <v>133</v>
      </c>
      <c r="C86" s="54" t="s">
        <v>10</v>
      </c>
      <c r="D86" s="55">
        <f t="shared" si="15"/>
        <v>5</v>
      </c>
      <c r="E86" s="56">
        <v>5</v>
      </c>
      <c r="F86" s="57"/>
      <c r="G86" s="53">
        <f t="shared" si="16"/>
        <v>0</v>
      </c>
      <c r="H86" s="57"/>
      <c r="I86" s="57"/>
      <c r="J86" s="53">
        <f t="shared" si="12"/>
        <v>0</v>
      </c>
      <c r="K86" s="57"/>
      <c r="L86" s="57"/>
      <c r="M86" s="53">
        <f t="shared" si="17"/>
        <v>0</v>
      </c>
      <c r="N86" s="53">
        <f t="shared" si="18"/>
        <v>0</v>
      </c>
      <c r="O86" s="53">
        <f t="shared" si="19"/>
        <v>0</v>
      </c>
      <c r="P86" s="53">
        <f t="shared" si="13"/>
        <v>0</v>
      </c>
      <c r="Q86" s="57"/>
      <c r="R86" s="57"/>
      <c r="S86" s="53">
        <f t="shared" si="14"/>
        <v>0</v>
      </c>
      <c r="T86" s="57"/>
      <c r="U86" s="57"/>
      <c r="V86" s="67"/>
      <c r="W86" s="30"/>
      <c r="X86" s="30"/>
    </row>
    <row r="87" spans="1:24" s="31" customFormat="1" ht="31.5">
      <c r="A87" s="28" t="s">
        <v>134</v>
      </c>
      <c r="B87" s="29" t="s">
        <v>135</v>
      </c>
      <c r="C87" s="54" t="s">
        <v>10</v>
      </c>
      <c r="D87" s="55">
        <f t="shared" si="15"/>
        <v>7407.8</v>
      </c>
      <c r="E87" s="56">
        <v>7407.8</v>
      </c>
      <c r="F87" s="57"/>
      <c r="G87" s="53">
        <f t="shared" si="16"/>
        <v>8000</v>
      </c>
      <c r="H87" s="57">
        <v>8000</v>
      </c>
      <c r="I87" s="57"/>
      <c r="J87" s="53">
        <f t="shared" si="12"/>
        <v>8000</v>
      </c>
      <c r="K87" s="57">
        <v>8000</v>
      </c>
      <c r="L87" s="57"/>
      <c r="M87" s="53">
        <f t="shared" si="17"/>
        <v>0</v>
      </c>
      <c r="N87" s="53">
        <f t="shared" si="18"/>
        <v>0</v>
      </c>
      <c r="O87" s="53">
        <f t="shared" si="19"/>
        <v>0</v>
      </c>
      <c r="P87" s="53">
        <f t="shared" si="13"/>
        <v>8000</v>
      </c>
      <c r="Q87" s="57">
        <v>8000</v>
      </c>
      <c r="R87" s="57"/>
      <c r="S87" s="53">
        <f t="shared" si="14"/>
        <v>8000</v>
      </c>
      <c r="T87" s="57">
        <v>8000</v>
      </c>
      <c r="U87" s="57"/>
      <c r="V87" s="67"/>
      <c r="W87" s="30"/>
      <c r="X87" s="30"/>
    </row>
    <row r="88" spans="1:24" s="31" customFormat="1" ht="42">
      <c r="A88" s="28" t="s">
        <v>136</v>
      </c>
      <c r="B88" s="29" t="s">
        <v>137</v>
      </c>
      <c r="C88" s="54" t="s">
        <v>10</v>
      </c>
      <c r="D88" s="55">
        <f t="shared" si="15"/>
        <v>231139.2</v>
      </c>
      <c r="E88" s="56">
        <v>231139.2</v>
      </c>
      <c r="F88" s="57"/>
      <c r="G88" s="53">
        <f t="shared" si="16"/>
        <v>200000</v>
      </c>
      <c r="H88" s="57">
        <v>200000</v>
      </c>
      <c r="I88" s="57"/>
      <c r="J88" s="53">
        <f t="shared" si="12"/>
        <v>200000</v>
      </c>
      <c r="K88" s="57">
        <v>200000</v>
      </c>
      <c r="L88" s="57"/>
      <c r="M88" s="53">
        <f t="shared" si="17"/>
        <v>0</v>
      </c>
      <c r="N88" s="53">
        <f t="shared" si="18"/>
        <v>0</v>
      </c>
      <c r="O88" s="53">
        <f t="shared" si="19"/>
        <v>0</v>
      </c>
      <c r="P88" s="53">
        <f t="shared" si="13"/>
        <v>200000</v>
      </c>
      <c r="Q88" s="57">
        <v>200000</v>
      </c>
      <c r="R88" s="57"/>
      <c r="S88" s="53">
        <f t="shared" si="14"/>
        <v>200000</v>
      </c>
      <c r="T88" s="57">
        <v>200000</v>
      </c>
      <c r="U88" s="57"/>
      <c r="V88" s="67"/>
      <c r="W88" s="30"/>
      <c r="X88" s="30"/>
    </row>
    <row r="89" spans="1:24" s="31" customFormat="1" ht="105">
      <c r="A89" s="28" t="s">
        <v>138</v>
      </c>
      <c r="B89" s="29" t="s">
        <v>139</v>
      </c>
      <c r="C89" s="54" t="s">
        <v>10</v>
      </c>
      <c r="D89" s="55">
        <f t="shared" si="15"/>
        <v>345</v>
      </c>
      <c r="E89" s="56">
        <v>345</v>
      </c>
      <c r="F89" s="57"/>
      <c r="G89" s="53">
        <f t="shared" si="16"/>
        <v>0</v>
      </c>
      <c r="H89" s="57"/>
      <c r="I89" s="57"/>
      <c r="J89" s="53">
        <f t="shared" si="12"/>
        <v>0</v>
      </c>
      <c r="K89" s="57"/>
      <c r="L89" s="57"/>
      <c r="M89" s="53">
        <f t="shared" si="17"/>
        <v>0</v>
      </c>
      <c r="N89" s="53">
        <f t="shared" si="18"/>
        <v>0</v>
      </c>
      <c r="O89" s="53">
        <f t="shared" si="19"/>
        <v>0</v>
      </c>
      <c r="P89" s="53">
        <f t="shared" si="13"/>
        <v>0</v>
      </c>
      <c r="Q89" s="57"/>
      <c r="R89" s="57"/>
      <c r="S89" s="53">
        <f t="shared" si="14"/>
        <v>0</v>
      </c>
      <c r="T89" s="57"/>
      <c r="U89" s="57"/>
      <c r="V89" s="67"/>
      <c r="W89" s="30"/>
      <c r="X89" s="30"/>
    </row>
    <row r="90" spans="1:24" s="31" customFormat="1" ht="63">
      <c r="A90" s="28">
        <v>13510</v>
      </c>
      <c r="B90" s="34" t="s">
        <v>456</v>
      </c>
      <c r="C90" s="54"/>
      <c r="D90" s="55">
        <f t="shared" si="15"/>
        <v>3160</v>
      </c>
      <c r="E90" s="56">
        <v>3160</v>
      </c>
      <c r="F90" s="57"/>
      <c r="G90" s="53">
        <f t="shared" si="16"/>
        <v>4000</v>
      </c>
      <c r="H90" s="57">
        <v>4000</v>
      </c>
      <c r="I90" s="57"/>
      <c r="J90" s="53">
        <f t="shared" si="12"/>
        <v>4000</v>
      </c>
      <c r="K90" s="57">
        <v>4000</v>
      </c>
      <c r="L90" s="57"/>
      <c r="M90" s="53">
        <f t="shared" si="17"/>
        <v>0</v>
      </c>
      <c r="N90" s="53">
        <f t="shared" si="18"/>
        <v>0</v>
      </c>
      <c r="O90" s="53">
        <f t="shared" si="19"/>
        <v>0</v>
      </c>
      <c r="P90" s="53">
        <f t="shared" si="13"/>
        <v>4000</v>
      </c>
      <c r="Q90" s="57">
        <v>4000</v>
      </c>
      <c r="R90" s="57"/>
      <c r="S90" s="53">
        <f t="shared" si="14"/>
        <v>4000</v>
      </c>
      <c r="T90" s="57">
        <v>4000</v>
      </c>
      <c r="U90" s="57"/>
      <c r="V90" s="67"/>
      <c r="W90" s="30"/>
      <c r="X90" s="30"/>
    </row>
    <row r="91" spans="1:24" s="31" customFormat="1" ht="105">
      <c r="A91" s="28">
        <v>13511</v>
      </c>
      <c r="B91" s="34" t="s">
        <v>457</v>
      </c>
      <c r="C91" s="54"/>
      <c r="D91" s="55">
        <f t="shared" si="15"/>
        <v>0</v>
      </c>
      <c r="E91" s="56"/>
      <c r="F91" s="57"/>
      <c r="G91" s="53">
        <f t="shared" si="16"/>
        <v>0</v>
      </c>
      <c r="H91" s="57"/>
      <c r="I91" s="57"/>
      <c r="J91" s="53">
        <f t="shared" si="12"/>
        <v>0</v>
      </c>
      <c r="K91" s="57"/>
      <c r="L91" s="57"/>
      <c r="M91" s="53">
        <f t="shared" si="17"/>
        <v>0</v>
      </c>
      <c r="N91" s="53">
        <f t="shared" si="18"/>
        <v>0</v>
      </c>
      <c r="O91" s="53">
        <f t="shared" si="19"/>
        <v>0</v>
      </c>
      <c r="P91" s="53">
        <f t="shared" si="13"/>
        <v>0</v>
      </c>
      <c r="Q91" s="57"/>
      <c r="R91" s="57"/>
      <c r="S91" s="53">
        <f t="shared" si="14"/>
        <v>0</v>
      </c>
      <c r="T91" s="57"/>
      <c r="U91" s="57"/>
      <c r="V91" s="67"/>
      <c r="W91" s="30"/>
      <c r="X91" s="30"/>
    </row>
    <row r="92" spans="1:24" s="31" customFormat="1" ht="63">
      <c r="A92" s="28" t="s">
        <v>140</v>
      </c>
      <c r="B92" s="29" t="s">
        <v>141</v>
      </c>
      <c r="C92" s="54" t="s">
        <v>10</v>
      </c>
      <c r="D92" s="55">
        <f t="shared" si="15"/>
        <v>0</v>
      </c>
      <c r="E92" s="56"/>
      <c r="F92" s="57"/>
      <c r="G92" s="53">
        <f t="shared" si="16"/>
        <v>0</v>
      </c>
      <c r="H92" s="57"/>
      <c r="I92" s="57"/>
      <c r="J92" s="53">
        <f t="shared" si="12"/>
        <v>0</v>
      </c>
      <c r="K92" s="57"/>
      <c r="L92" s="57"/>
      <c r="M92" s="53">
        <f t="shared" si="17"/>
        <v>0</v>
      </c>
      <c r="N92" s="53">
        <f t="shared" si="18"/>
        <v>0</v>
      </c>
      <c r="O92" s="53">
        <f t="shared" si="19"/>
        <v>0</v>
      </c>
      <c r="P92" s="53">
        <f t="shared" si="13"/>
        <v>0</v>
      </c>
      <c r="Q92" s="57"/>
      <c r="R92" s="57"/>
      <c r="S92" s="53">
        <f t="shared" si="14"/>
        <v>0</v>
      </c>
      <c r="T92" s="57"/>
      <c r="U92" s="57"/>
      <c r="V92" s="67"/>
      <c r="W92" s="30"/>
      <c r="X92" s="30"/>
    </row>
    <row r="93" spans="1:24" s="31" customFormat="1" ht="31.5">
      <c r="A93" s="28" t="s">
        <v>142</v>
      </c>
      <c r="B93" s="29" t="s">
        <v>143</v>
      </c>
      <c r="C93" s="54" t="s">
        <v>10</v>
      </c>
      <c r="D93" s="55">
        <f t="shared" si="15"/>
        <v>133700.2</v>
      </c>
      <c r="E93" s="56">
        <v>133700.2</v>
      </c>
      <c r="F93" s="57"/>
      <c r="G93" s="53">
        <f t="shared" si="16"/>
        <v>115000</v>
      </c>
      <c r="H93" s="57">
        <v>115000</v>
      </c>
      <c r="I93" s="57"/>
      <c r="J93" s="53">
        <f t="shared" si="12"/>
        <v>115000</v>
      </c>
      <c r="K93" s="57">
        <v>115000</v>
      </c>
      <c r="L93" s="57"/>
      <c r="M93" s="53">
        <f t="shared" si="17"/>
        <v>0</v>
      </c>
      <c r="N93" s="53">
        <f t="shared" si="18"/>
        <v>0</v>
      </c>
      <c r="O93" s="53">
        <f t="shared" si="19"/>
        <v>0</v>
      </c>
      <c r="P93" s="53">
        <f t="shared" si="13"/>
        <v>115000</v>
      </c>
      <c r="Q93" s="57">
        <v>115000</v>
      </c>
      <c r="R93" s="57"/>
      <c r="S93" s="53">
        <f t="shared" si="14"/>
        <v>115000</v>
      </c>
      <c r="T93" s="57">
        <v>115000</v>
      </c>
      <c r="U93" s="57"/>
      <c r="V93" s="67"/>
      <c r="W93" s="30"/>
      <c r="X93" s="30"/>
    </row>
    <row r="94" spans="1:24" s="31" customFormat="1" ht="84">
      <c r="A94" s="28" t="s">
        <v>144</v>
      </c>
      <c r="B94" s="29" t="s">
        <v>145</v>
      </c>
      <c r="C94" s="54" t="s">
        <v>10</v>
      </c>
      <c r="D94" s="55">
        <f t="shared" si="15"/>
        <v>86151.9</v>
      </c>
      <c r="E94" s="56">
        <v>86151.9</v>
      </c>
      <c r="F94" s="57"/>
      <c r="G94" s="53">
        <f t="shared" si="16"/>
        <v>85500</v>
      </c>
      <c r="H94" s="57">
        <v>85500</v>
      </c>
      <c r="I94" s="57"/>
      <c r="J94" s="53">
        <f t="shared" si="12"/>
        <v>85500</v>
      </c>
      <c r="K94" s="57">
        <v>85500</v>
      </c>
      <c r="L94" s="57"/>
      <c r="M94" s="53">
        <f t="shared" si="17"/>
        <v>0</v>
      </c>
      <c r="N94" s="53">
        <f t="shared" si="18"/>
        <v>0</v>
      </c>
      <c r="O94" s="53">
        <f t="shared" si="19"/>
        <v>0</v>
      </c>
      <c r="P94" s="53">
        <f t="shared" si="13"/>
        <v>85500</v>
      </c>
      <c r="Q94" s="57">
        <v>85500</v>
      </c>
      <c r="R94" s="57"/>
      <c r="S94" s="53">
        <f t="shared" si="14"/>
        <v>85500</v>
      </c>
      <c r="T94" s="57">
        <v>85500</v>
      </c>
      <c r="U94" s="57"/>
      <c r="V94" s="67"/>
      <c r="W94" s="30"/>
      <c r="X94" s="30"/>
    </row>
    <row r="95" spans="1:24" s="31" customFormat="1" ht="52.5">
      <c r="A95" s="28" t="s">
        <v>146</v>
      </c>
      <c r="B95" s="29" t="s">
        <v>147</v>
      </c>
      <c r="C95" s="54" t="s">
        <v>10</v>
      </c>
      <c r="D95" s="55">
        <f t="shared" si="15"/>
        <v>0</v>
      </c>
      <c r="E95" s="56"/>
      <c r="F95" s="57"/>
      <c r="G95" s="53">
        <f t="shared" si="16"/>
        <v>0</v>
      </c>
      <c r="H95" s="57"/>
      <c r="I95" s="57"/>
      <c r="J95" s="53">
        <f t="shared" si="12"/>
        <v>0</v>
      </c>
      <c r="K95" s="57"/>
      <c r="L95" s="57"/>
      <c r="M95" s="53">
        <f t="shared" si="17"/>
        <v>0</v>
      </c>
      <c r="N95" s="53">
        <f t="shared" si="18"/>
        <v>0</v>
      </c>
      <c r="O95" s="53">
        <f t="shared" si="19"/>
        <v>0</v>
      </c>
      <c r="P95" s="53">
        <f t="shared" si="13"/>
        <v>0</v>
      </c>
      <c r="Q95" s="57"/>
      <c r="R95" s="57"/>
      <c r="S95" s="53">
        <f t="shared" si="14"/>
        <v>0</v>
      </c>
      <c r="T95" s="57"/>
      <c r="U95" s="57"/>
      <c r="V95" s="67"/>
      <c r="W95" s="30"/>
      <c r="X95" s="30"/>
    </row>
    <row r="96" spans="1:24" s="31" customFormat="1" ht="94.5">
      <c r="A96" s="28" t="s">
        <v>148</v>
      </c>
      <c r="B96" s="29" t="s">
        <v>149</v>
      </c>
      <c r="C96" s="54" t="s">
        <v>10</v>
      </c>
      <c r="D96" s="55">
        <f t="shared" si="15"/>
        <v>0</v>
      </c>
      <c r="E96" s="56"/>
      <c r="F96" s="57"/>
      <c r="G96" s="53">
        <f t="shared" si="16"/>
        <v>0</v>
      </c>
      <c r="H96" s="57"/>
      <c r="I96" s="57"/>
      <c r="J96" s="53">
        <f t="shared" si="12"/>
        <v>0</v>
      </c>
      <c r="K96" s="57"/>
      <c r="L96" s="57"/>
      <c r="M96" s="53">
        <f t="shared" si="17"/>
        <v>0</v>
      </c>
      <c r="N96" s="53">
        <f t="shared" si="18"/>
        <v>0</v>
      </c>
      <c r="O96" s="53">
        <f t="shared" si="19"/>
        <v>0</v>
      </c>
      <c r="P96" s="53">
        <f t="shared" si="13"/>
        <v>0</v>
      </c>
      <c r="Q96" s="57"/>
      <c r="R96" s="57"/>
      <c r="S96" s="53">
        <f t="shared" si="14"/>
        <v>0</v>
      </c>
      <c r="T96" s="57"/>
      <c r="U96" s="57"/>
      <c r="V96" s="67"/>
      <c r="W96" s="30"/>
      <c r="X96" s="30"/>
    </row>
    <row r="97" spans="1:24" s="31" customFormat="1" ht="31.5">
      <c r="A97" s="28" t="s">
        <v>150</v>
      </c>
      <c r="B97" s="29" t="s">
        <v>151</v>
      </c>
      <c r="C97" s="54" t="s">
        <v>10</v>
      </c>
      <c r="D97" s="55">
        <f t="shared" si="15"/>
        <v>0</v>
      </c>
      <c r="E97" s="56"/>
      <c r="F97" s="57"/>
      <c r="G97" s="53">
        <f t="shared" si="16"/>
        <v>0</v>
      </c>
      <c r="H97" s="57"/>
      <c r="I97" s="57"/>
      <c r="J97" s="53">
        <f t="shared" si="12"/>
        <v>0</v>
      </c>
      <c r="K97" s="57"/>
      <c r="L97" s="57"/>
      <c r="M97" s="53">
        <f t="shared" si="17"/>
        <v>0</v>
      </c>
      <c r="N97" s="53">
        <f t="shared" si="18"/>
        <v>0</v>
      </c>
      <c r="O97" s="53">
        <f t="shared" si="19"/>
        <v>0</v>
      </c>
      <c r="P97" s="53">
        <f t="shared" si="13"/>
        <v>0</v>
      </c>
      <c r="Q97" s="57"/>
      <c r="R97" s="57"/>
      <c r="S97" s="53">
        <f t="shared" si="14"/>
        <v>0</v>
      </c>
      <c r="T97" s="57"/>
      <c r="U97" s="57"/>
      <c r="V97" s="67"/>
      <c r="W97" s="30"/>
      <c r="X97" s="30"/>
    </row>
    <row r="98" spans="1:24" s="31" customFormat="1" ht="31.5">
      <c r="A98" s="28" t="s">
        <v>152</v>
      </c>
      <c r="B98" s="29" t="s">
        <v>153</v>
      </c>
      <c r="C98" s="54" t="s">
        <v>10</v>
      </c>
      <c r="D98" s="55">
        <f t="shared" si="15"/>
        <v>2</v>
      </c>
      <c r="E98" s="56">
        <v>2</v>
      </c>
      <c r="F98" s="57"/>
      <c r="G98" s="53">
        <f t="shared" si="16"/>
        <v>0</v>
      </c>
      <c r="H98" s="57"/>
      <c r="I98" s="57"/>
      <c r="J98" s="53">
        <f t="shared" si="12"/>
        <v>0</v>
      </c>
      <c r="K98" s="57"/>
      <c r="L98" s="57"/>
      <c r="M98" s="53">
        <f t="shared" si="17"/>
        <v>0</v>
      </c>
      <c r="N98" s="53">
        <f t="shared" si="18"/>
        <v>0</v>
      </c>
      <c r="O98" s="53">
        <f t="shared" si="19"/>
        <v>0</v>
      </c>
      <c r="P98" s="53">
        <f t="shared" si="13"/>
        <v>0</v>
      </c>
      <c r="Q98" s="57"/>
      <c r="R98" s="57"/>
      <c r="S98" s="53">
        <f t="shared" si="14"/>
        <v>0</v>
      </c>
      <c r="T98" s="57"/>
      <c r="U98" s="57"/>
      <c r="V98" s="67"/>
      <c r="W98" s="30"/>
      <c r="X98" s="30"/>
    </row>
    <row r="99" spans="1:24" s="31" customFormat="1" ht="12.75">
      <c r="A99" s="28" t="s">
        <v>154</v>
      </c>
      <c r="B99" s="29" t="s">
        <v>155</v>
      </c>
      <c r="C99" s="54" t="s">
        <v>10</v>
      </c>
      <c r="D99" s="55">
        <f t="shared" si="15"/>
        <v>0</v>
      </c>
      <c r="E99" s="56"/>
      <c r="F99" s="57"/>
      <c r="G99" s="53">
        <f t="shared" si="16"/>
        <v>0</v>
      </c>
      <c r="H99" s="57"/>
      <c r="I99" s="57"/>
      <c r="J99" s="53">
        <f t="shared" si="12"/>
        <v>0</v>
      </c>
      <c r="K99" s="57"/>
      <c r="L99" s="57"/>
      <c r="M99" s="53">
        <f t="shared" si="17"/>
        <v>0</v>
      </c>
      <c r="N99" s="53">
        <f t="shared" si="18"/>
        <v>0</v>
      </c>
      <c r="O99" s="53">
        <f t="shared" si="19"/>
        <v>0</v>
      </c>
      <c r="P99" s="53">
        <f t="shared" si="13"/>
        <v>0</v>
      </c>
      <c r="Q99" s="57"/>
      <c r="R99" s="57"/>
      <c r="S99" s="53">
        <f t="shared" si="14"/>
        <v>0</v>
      </c>
      <c r="T99" s="57"/>
      <c r="U99" s="57"/>
      <c r="V99" s="67"/>
      <c r="W99" s="30"/>
      <c r="X99" s="30"/>
    </row>
    <row r="100" spans="1:24" s="31" customFormat="1" ht="42">
      <c r="A100" s="28" t="s">
        <v>156</v>
      </c>
      <c r="B100" s="29" t="s">
        <v>157</v>
      </c>
      <c r="C100" s="54" t="s">
        <v>10</v>
      </c>
      <c r="D100" s="55">
        <f t="shared" si="15"/>
        <v>173183.3</v>
      </c>
      <c r="E100" s="56">
        <v>173183.3</v>
      </c>
      <c r="F100" s="57"/>
      <c r="G100" s="53">
        <f t="shared" si="16"/>
        <v>150000</v>
      </c>
      <c r="H100" s="57">
        <v>150000</v>
      </c>
      <c r="I100" s="57"/>
      <c r="J100" s="53">
        <f t="shared" si="12"/>
        <v>150000</v>
      </c>
      <c r="K100" s="57">
        <v>150000</v>
      </c>
      <c r="L100" s="57"/>
      <c r="M100" s="53">
        <f t="shared" si="17"/>
        <v>0</v>
      </c>
      <c r="N100" s="53">
        <f t="shared" si="18"/>
        <v>0</v>
      </c>
      <c r="O100" s="53">
        <f t="shared" si="19"/>
        <v>0</v>
      </c>
      <c r="P100" s="53">
        <f t="shared" si="13"/>
        <v>150000</v>
      </c>
      <c r="Q100" s="57">
        <v>150000</v>
      </c>
      <c r="R100" s="57"/>
      <c r="S100" s="53">
        <f t="shared" si="14"/>
        <v>150000</v>
      </c>
      <c r="T100" s="57">
        <v>150000</v>
      </c>
      <c r="U100" s="57"/>
      <c r="V100" s="67"/>
      <c r="W100" s="30"/>
      <c r="X100" s="30"/>
    </row>
    <row r="101" spans="1:24" s="27" customFormat="1" ht="42">
      <c r="A101" s="24" t="s">
        <v>158</v>
      </c>
      <c r="B101" s="25" t="s">
        <v>182</v>
      </c>
      <c r="C101" s="50" t="s">
        <v>159</v>
      </c>
      <c r="D101" s="55">
        <f t="shared" si="15"/>
        <v>15525.6</v>
      </c>
      <c r="E101" s="52">
        <f>+E103+E104</f>
        <v>15525.6</v>
      </c>
      <c r="F101" s="53">
        <f>+F103+F104</f>
        <v>0</v>
      </c>
      <c r="G101" s="53">
        <f t="shared" si="16"/>
        <v>15000</v>
      </c>
      <c r="H101" s="53">
        <f>+H103+H104</f>
        <v>15000</v>
      </c>
      <c r="I101" s="53">
        <f>+I103+I104</f>
        <v>0</v>
      </c>
      <c r="J101" s="53">
        <f t="shared" si="12"/>
        <v>15000</v>
      </c>
      <c r="K101" s="53">
        <f>+K103+K104</f>
        <v>15000</v>
      </c>
      <c r="L101" s="53">
        <f>+L103+L104</f>
        <v>0</v>
      </c>
      <c r="M101" s="53">
        <f t="shared" si="17"/>
        <v>0</v>
      </c>
      <c r="N101" s="53">
        <f t="shared" si="18"/>
        <v>0</v>
      </c>
      <c r="O101" s="53">
        <f t="shared" si="19"/>
        <v>0</v>
      </c>
      <c r="P101" s="53">
        <f t="shared" si="13"/>
        <v>15000</v>
      </c>
      <c r="Q101" s="53">
        <f>+Q103+Q104</f>
        <v>15000</v>
      </c>
      <c r="R101" s="53">
        <f>+R103+R104</f>
        <v>0</v>
      </c>
      <c r="S101" s="53">
        <f t="shared" si="14"/>
        <v>15000</v>
      </c>
      <c r="T101" s="53">
        <f>+T103+T104</f>
        <v>15000</v>
      </c>
      <c r="U101" s="53">
        <f>+U103+U104</f>
        <v>0</v>
      </c>
      <c r="V101" s="67"/>
      <c r="W101" s="26"/>
      <c r="X101" s="26"/>
    </row>
    <row r="102" spans="1:24" s="31" customFormat="1" ht="12.75">
      <c r="A102" s="28"/>
      <c r="B102" s="29" t="s">
        <v>5</v>
      </c>
      <c r="C102" s="54"/>
      <c r="D102" s="55">
        <f t="shared" si="15"/>
        <v>0</v>
      </c>
      <c r="E102" s="56"/>
      <c r="F102" s="57"/>
      <c r="G102" s="53">
        <f t="shared" si="16"/>
        <v>0</v>
      </c>
      <c r="H102" s="57"/>
      <c r="I102" s="57"/>
      <c r="J102" s="53">
        <f t="shared" si="12"/>
        <v>0</v>
      </c>
      <c r="K102" s="57"/>
      <c r="L102" s="57"/>
      <c r="M102" s="53">
        <f t="shared" si="17"/>
        <v>0</v>
      </c>
      <c r="N102" s="53">
        <f t="shared" si="18"/>
        <v>0</v>
      </c>
      <c r="O102" s="53">
        <f t="shared" si="19"/>
        <v>0</v>
      </c>
      <c r="P102" s="53">
        <f t="shared" si="13"/>
        <v>0</v>
      </c>
      <c r="Q102" s="57"/>
      <c r="R102" s="57"/>
      <c r="S102" s="53">
        <f t="shared" si="14"/>
        <v>0</v>
      </c>
      <c r="T102" s="57"/>
      <c r="U102" s="57"/>
      <c r="V102" s="67"/>
      <c r="W102" s="30"/>
      <c r="X102" s="30"/>
    </row>
    <row r="103" spans="1:24" s="31" customFormat="1" ht="52.5">
      <c r="A103" s="28" t="s">
        <v>160</v>
      </c>
      <c r="B103" s="29" t="s">
        <v>161</v>
      </c>
      <c r="C103" s="54" t="s">
        <v>10</v>
      </c>
      <c r="D103" s="55">
        <f t="shared" si="15"/>
        <v>15525.6</v>
      </c>
      <c r="E103" s="56">
        <v>15525.6</v>
      </c>
      <c r="F103" s="57"/>
      <c r="G103" s="53">
        <f t="shared" si="16"/>
        <v>15000</v>
      </c>
      <c r="H103" s="57">
        <v>15000</v>
      </c>
      <c r="I103" s="57"/>
      <c r="J103" s="53">
        <f t="shared" si="12"/>
        <v>15000</v>
      </c>
      <c r="K103" s="57">
        <v>15000</v>
      </c>
      <c r="L103" s="57"/>
      <c r="M103" s="53">
        <f t="shared" si="17"/>
        <v>0</v>
      </c>
      <c r="N103" s="53">
        <f t="shared" si="18"/>
        <v>0</v>
      </c>
      <c r="O103" s="53">
        <f t="shared" si="19"/>
        <v>0</v>
      </c>
      <c r="P103" s="53">
        <f t="shared" si="13"/>
        <v>15000</v>
      </c>
      <c r="Q103" s="57">
        <v>15000</v>
      </c>
      <c r="R103" s="57"/>
      <c r="S103" s="53">
        <f t="shared" si="14"/>
        <v>15000</v>
      </c>
      <c r="T103" s="57">
        <v>15000</v>
      </c>
      <c r="U103" s="57"/>
      <c r="V103" s="67"/>
      <c r="W103" s="30"/>
      <c r="X103" s="30"/>
    </row>
    <row r="104" spans="1:24" s="31" customFormat="1" ht="63">
      <c r="A104" s="28" t="s">
        <v>162</v>
      </c>
      <c r="B104" s="29" t="s">
        <v>163</v>
      </c>
      <c r="C104" s="54" t="s">
        <v>10</v>
      </c>
      <c r="D104" s="55">
        <f t="shared" si="15"/>
        <v>0</v>
      </c>
      <c r="E104" s="56"/>
      <c r="F104" s="57"/>
      <c r="G104" s="53">
        <f t="shared" si="16"/>
        <v>0</v>
      </c>
      <c r="H104" s="57"/>
      <c r="I104" s="57"/>
      <c r="J104" s="53">
        <f t="shared" si="12"/>
        <v>0</v>
      </c>
      <c r="K104" s="57"/>
      <c r="L104" s="57"/>
      <c r="M104" s="53">
        <f t="shared" si="17"/>
        <v>0</v>
      </c>
      <c r="N104" s="53">
        <f t="shared" si="18"/>
        <v>0</v>
      </c>
      <c r="O104" s="53">
        <f t="shared" si="19"/>
        <v>0</v>
      </c>
      <c r="P104" s="53">
        <f t="shared" si="13"/>
        <v>0</v>
      </c>
      <c r="Q104" s="57"/>
      <c r="R104" s="57"/>
      <c r="S104" s="53">
        <f t="shared" si="14"/>
        <v>0</v>
      </c>
      <c r="T104" s="57"/>
      <c r="U104" s="57"/>
      <c r="V104" s="67"/>
      <c r="W104" s="30"/>
      <c r="X104" s="30"/>
    </row>
    <row r="105" spans="1:24" s="27" customFormat="1" ht="42">
      <c r="A105" s="24" t="s">
        <v>164</v>
      </c>
      <c r="B105" s="25" t="s">
        <v>165</v>
      </c>
      <c r="C105" s="50" t="s">
        <v>166</v>
      </c>
      <c r="D105" s="55">
        <f t="shared" si="15"/>
        <v>302</v>
      </c>
      <c r="E105" s="52">
        <f>+E107</f>
        <v>302</v>
      </c>
      <c r="F105" s="53">
        <f>+F107</f>
        <v>0</v>
      </c>
      <c r="G105" s="53">
        <f t="shared" si="16"/>
        <v>0</v>
      </c>
      <c r="H105" s="53">
        <f>+H107</f>
        <v>0</v>
      </c>
      <c r="I105" s="53">
        <f>+I107</f>
        <v>0</v>
      </c>
      <c r="J105" s="53">
        <f t="shared" si="12"/>
        <v>0</v>
      </c>
      <c r="K105" s="53">
        <f>+K107</f>
        <v>0</v>
      </c>
      <c r="L105" s="53">
        <f>+L107</f>
        <v>0</v>
      </c>
      <c r="M105" s="53">
        <f t="shared" si="17"/>
        <v>0</v>
      </c>
      <c r="N105" s="53">
        <f t="shared" si="18"/>
        <v>0</v>
      </c>
      <c r="O105" s="53">
        <f t="shared" si="19"/>
        <v>0</v>
      </c>
      <c r="P105" s="53">
        <f t="shared" si="13"/>
        <v>0</v>
      </c>
      <c r="Q105" s="53">
        <f>+Q107</f>
        <v>0</v>
      </c>
      <c r="R105" s="53">
        <f>+R107</f>
        <v>0</v>
      </c>
      <c r="S105" s="53">
        <f t="shared" si="14"/>
        <v>0</v>
      </c>
      <c r="T105" s="53">
        <f>+T107</f>
        <v>0</v>
      </c>
      <c r="U105" s="53">
        <f>+U107</f>
        <v>0</v>
      </c>
      <c r="V105" s="67"/>
      <c r="W105" s="26"/>
      <c r="X105" s="26"/>
    </row>
    <row r="106" spans="1:24" s="31" customFormat="1" ht="12.75">
      <c r="A106" s="28"/>
      <c r="B106" s="29" t="s">
        <v>5</v>
      </c>
      <c r="C106" s="54"/>
      <c r="D106" s="55">
        <f t="shared" si="15"/>
        <v>0</v>
      </c>
      <c r="E106" s="56"/>
      <c r="F106" s="57"/>
      <c r="G106" s="53">
        <f t="shared" si="16"/>
        <v>0</v>
      </c>
      <c r="H106" s="57"/>
      <c r="I106" s="57"/>
      <c r="J106" s="53">
        <f t="shared" si="12"/>
        <v>0</v>
      </c>
      <c r="K106" s="57"/>
      <c r="L106" s="57"/>
      <c r="M106" s="53">
        <f t="shared" si="17"/>
        <v>0</v>
      </c>
      <c r="N106" s="53">
        <f t="shared" si="18"/>
        <v>0</v>
      </c>
      <c r="O106" s="53">
        <f t="shared" si="19"/>
        <v>0</v>
      </c>
      <c r="P106" s="53">
        <f t="shared" si="13"/>
        <v>0</v>
      </c>
      <c r="Q106" s="57"/>
      <c r="R106" s="57"/>
      <c r="S106" s="53">
        <f t="shared" si="14"/>
        <v>0</v>
      </c>
      <c r="T106" s="57"/>
      <c r="U106" s="57"/>
      <c r="V106" s="67"/>
      <c r="W106" s="30"/>
      <c r="X106" s="30"/>
    </row>
    <row r="107" spans="1:24" s="31" customFormat="1" ht="96" customHeight="1">
      <c r="A107" s="28">
        <v>1371</v>
      </c>
      <c r="B107" s="29" t="s">
        <v>486</v>
      </c>
      <c r="C107" s="54" t="s">
        <v>10</v>
      </c>
      <c r="D107" s="55">
        <f t="shared" si="15"/>
        <v>302</v>
      </c>
      <c r="E107" s="56">
        <v>302</v>
      </c>
      <c r="F107" s="57"/>
      <c r="G107" s="53">
        <f t="shared" si="16"/>
        <v>0</v>
      </c>
      <c r="H107" s="57"/>
      <c r="I107" s="57"/>
      <c r="J107" s="53">
        <f t="shared" si="12"/>
        <v>0</v>
      </c>
      <c r="K107" s="57"/>
      <c r="L107" s="57"/>
      <c r="M107" s="53">
        <f aca="true" t="shared" si="20" ref="M107:M115">+J107-G107</f>
        <v>0</v>
      </c>
      <c r="N107" s="53">
        <f aca="true" t="shared" si="21" ref="N107:N115">+K107-H107</f>
        <v>0</v>
      </c>
      <c r="O107" s="53">
        <f aca="true" t="shared" si="22" ref="O107:O115">+L107-I107</f>
        <v>0</v>
      </c>
      <c r="P107" s="53">
        <f t="shared" si="13"/>
        <v>0</v>
      </c>
      <c r="Q107" s="57"/>
      <c r="R107" s="57"/>
      <c r="S107" s="53">
        <f t="shared" si="14"/>
        <v>0</v>
      </c>
      <c r="T107" s="57"/>
      <c r="U107" s="57"/>
      <c r="V107" s="67"/>
      <c r="W107" s="30"/>
      <c r="X107" s="30"/>
    </row>
    <row r="108" spans="1:24" s="27" customFormat="1" ht="52.5">
      <c r="A108" s="24" t="s">
        <v>167</v>
      </c>
      <c r="B108" s="25" t="s">
        <v>168</v>
      </c>
      <c r="C108" s="50" t="s">
        <v>169</v>
      </c>
      <c r="D108" s="55">
        <f t="shared" si="15"/>
        <v>0</v>
      </c>
      <c r="E108" s="52">
        <f>+E110</f>
        <v>0</v>
      </c>
      <c r="F108" s="53">
        <f>+F110</f>
        <v>0</v>
      </c>
      <c r="G108" s="53">
        <f t="shared" si="16"/>
        <v>0</v>
      </c>
      <c r="H108" s="53">
        <f>+H110</f>
        <v>0</v>
      </c>
      <c r="I108" s="53">
        <f>+I110</f>
        <v>0</v>
      </c>
      <c r="J108" s="53">
        <f t="shared" si="12"/>
        <v>0</v>
      </c>
      <c r="K108" s="53">
        <f>+K110</f>
        <v>0</v>
      </c>
      <c r="L108" s="53">
        <f>+L110</f>
        <v>0</v>
      </c>
      <c r="M108" s="53">
        <f t="shared" si="20"/>
        <v>0</v>
      </c>
      <c r="N108" s="53">
        <f t="shared" si="21"/>
        <v>0</v>
      </c>
      <c r="O108" s="53">
        <f t="shared" si="22"/>
        <v>0</v>
      </c>
      <c r="P108" s="53">
        <f t="shared" si="13"/>
        <v>0</v>
      </c>
      <c r="Q108" s="53">
        <f>+Q110</f>
        <v>0</v>
      </c>
      <c r="R108" s="53">
        <f>+R110</f>
        <v>0</v>
      </c>
      <c r="S108" s="53">
        <f t="shared" si="14"/>
        <v>0</v>
      </c>
      <c r="T108" s="53">
        <f>+T110</f>
        <v>0</v>
      </c>
      <c r="U108" s="53">
        <f>+U110</f>
        <v>0</v>
      </c>
      <c r="V108" s="67"/>
      <c r="W108" s="26"/>
      <c r="X108" s="26"/>
    </row>
    <row r="109" spans="1:24" s="31" customFormat="1" ht="12.75">
      <c r="A109" s="28"/>
      <c r="B109" s="29" t="s">
        <v>5</v>
      </c>
      <c r="C109" s="54"/>
      <c r="D109" s="55">
        <f t="shared" si="15"/>
        <v>0</v>
      </c>
      <c r="E109" s="56"/>
      <c r="F109" s="57"/>
      <c r="G109" s="53">
        <f t="shared" si="16"/>
        <v>0</v>
      </c>
      <c r="H109" s="57"/>
      <c r="I109" s="57"/>
      <c r="J109" s="53">
        <f t="shared" si="12"/>
        <v>0</v>
      </c>
      <c r="K109" s="57"/>
      <c r="L109" s="57"/>
      <c r="M109" s="53">
        <f t="shared" si="20"/>
        <v>0</v>
      </c>
      <c r="N109" s="53">
        <f t="shared" si="21"/>
        <v>0</v>
      </c>
      <c r="O109" s="53">
        <f t="shared" si="22"/>
        <v>0</v>
      </c>
      <c r="P109" s="53">
        <f t="shared" si="13"/>
        <v>0</v>
      </c>
      <c r="Q109" s="57"/>
      <c r="R109" s="57"/>
      <c r="S109" s="53">
        <f t="shared" si="14"/>
        <v>0</v>
      </c>
      <c r="T109" s="57"/>
      <c r="U109" s="57"/>
      <c r="V109" s="67"/>
      <c r="W109" s="30"/>
      <c r="X109" s="30"/>
    </row>
    <row r="110" spans="1:24" s="31" customFormat="1" ht="115.5" hidden="1">
      <c r="A110" s="28" t="s">
        <v>170</v>
      </c>
      <c r="B110" s="29" t="s">
        <v>171</v>
      </c>
      <c r="C110" s="54"/>
      <c r="D110" s="55">
        <f t="shared" si="15"/>
        <v>0</v>
      </c>
      <c r="E110" s="56"/>
      <c r="F110" s="57"/>
      <c r="G110" s="53">
        <f t="shared" si="16"/>
        <v>0</v>
      </c>
      <c r="H110" s="57"/>
      <c r="I110" s="57"/>
      <c r="J110" s="53">
        <f t="shared" si="12"/>
        <v>0</v>
      </c>
      <c r="K110" s="57"/>
      <c r="L110" s="57"/>
      <c r="M110" s="53">
        <f t="shared" si="20"/>
        <v>0</v>
      </c>
      <c r="N110" s="53">
        <f t="shared" si="21"/>
        <v>0</v>
      </c>
      <c r="O110" s="53">
        <f t="shared" si="22"/>
        <v>0</v>
      </c>
      <c r="P110" s="53">
        <f t="shared" si="13"/>
        <v>0</v>
      </c>
      <c r="Q110" s="57"/>
      <c r="R110" s="57"/>
      <c r="S110" s="53">
        <f t="shared" si="14"/>
        <v>0</v>
      </c>
      <c r="T110" s="57"/>
      <c r="U110" s="57"/>
      <c r="V110" s="67"/>
      <c r="W110" s="30"/>
      <c r="X110" s="30"/>
    </row>
    <row r="111" spans="1:24" s="27" customFormat="1" ht="42">
      <c r="A111" s="24" t="s">
        <v>172</v>
      </c>
      <c r="B111" s="25" t="s">
        <v>173</v>
      </c>
      <c r="C111" s="50" t="s">
        <v>174</v>
      </c>
      <c r="D111" s="55">
        <f>+E111+F111</f>
        <v>124157.4</v>
      </c>
      <c r="E111" s="52">
        <f>+E113+E114+E115</f>
        <v>124157.4</v>
      </c>
      <c r="F111" s="53">
        <f>+F113+F114+F115</f>
        <v>0</v>
      </c>
      <c r="G111" s="53">
        <f t="shared" si="16"/>
        <v>400000</v>
      </c>
      <c r="H111" s="53">
        <f>+H113+H114+H115</f>
        <v>400000</v>
      </c>
      <c r="I111" s="53">
        <f>+I113+I114+I115</f>
        <v>0</v>
      </c>
      <c r="J111" s="53">
        <f t="shared" si="12"/>
        <v>588042</v>
      </c>
      <c r="K111" s="53">
        <f>+K113+K114+K115</f>
        <v>588042</v>
      </c>
      <c r="L111" s="53">
        <f>+L113+L114+L115</f>
        <v>0</v>
      </c>
      <c r="M111" s="53">
        <f t="shared" si="20"/>
        <v>188042</v>
      </c>
      <c r="N111" s="53">
        <f t="shared" si="21"/>
        <v>188042</v>
      </c>
      <c r="O111" s="53">
        <f t="shared" si="22"/>
        <v>0</v>
      </c>
      <c r="P111" s="53">
        <f t="shared" si="13"/>
        <v>741605</v>
      </c>
      <c r="Q111" s="53">
        <f>+Q113+Q114+Q115</f>
        <v>741605</v>
      </c>
      <c r="R111" s="53">
        <f>+R113+R114+R115</f>
        <v>0</v>
      </c>
      <c r="S111" s="53">
        <f t="shared" si="14"/>
        <v>914324</v>
      </c>
      <c r="T111" s="53">
        <f>+T113+T114+T115</f>
        <v>914324</v>
      </c>
      <c r="U111" s="53">
        <f>+U113+U114+U115</f>
        <v>0</v>
      </c>
      <c r="V111" s="67"/>
      <c r="W111" s="26"/>
      <c r="X111" s="26"/>
    </row>
    <row r="112" spans="1:24" s="31" customFormat="1" ht="12.75">
      <c r="A112" s="28"/>
      <c r="B112" s="29" t="s">
        <v>5</v>
      </c>
      <c r="C112" s="54"/>
      <c r="D112" s="55">
        <f>+E112+F112</f>
        <v>0</v>
      </c>
      <c r="E112" s="56"/>
      <c r="F112" s="57"/>
      <c r="G112" s="53">
        <f t="shared" si="16"/>
        <v>0</v>
      </c>
      <c r="H112" s="57"/>
      <c r="I112" s="57"/>
      <c r="J112" s="53">
        <f t="shared" si="12"/>
        <v>0</v>
      </c>
      <c r="K112" s="57"/>
      <c r="L112" s="57"/>
      <c r="M112" s="53">
        <f t="shared" si="20"/>
        <v>0</v>
      </c>
      <c r="N112" s="53">
        <f t="shared" si="21"/>
        <v>0</v>
      </c>
      <c r="O112" s="53">
        <f t="shared" si="22"/>
        <v>0</v>
      </c>
      <c r="P112" s="53">
        <f t="shared" si="13"/>
        <v>0</v>
      </c>
      <c r="Q112" s="57"/>
      <c r="R112" s="57"/>
      <c r="S112" s="53">
        <f t="shared" si="14"/>
        <v>0</v>
      </c>
      <c r="T112" s="57"/>
      <c r="U112" s="57"/>
      <c r="V112" s="67"/>
      <c r="W112" s="30"/>
      <c r="X112" s="30"/>
    </row>
    <row r="113" spans="1:24" s="31" customFormat="1" ht="31.5">
      <c r="A113" s="28" t="s">
        <v>175</v>
      </c>
      <c r="B113" s="29" t="s">
        <v>176</v>
      </c>
      <c r="C113" s="54" t="s">
        <v>10</v>
      </c>
      <c r="D113" s="55">
        <f>+E113+F113</f>
        <v>0</v>
      </c>
      <c r="E113" s="56"/>
      <c r="F113" s="57"/>
      <c r="G113" s="53">
        <f t="shared" si="16"/>
        <v>0</v>
      </c>
      <c r="H113" s="57"/>
      <c r="I113" s="57"/>
      <c r="J113" s="53">
        <f t="shared" si="12"/>
        <v>0</v>
      </c>
      <c r="K113" s="57"/>
      <c r="L113" s="57"/>
      <c r="M113" s="53">
        <f t="shared" si="20"/>
        <v>0</v>
      </c>
      <c r="N113" s="53">
        <f t="shared" si="21"/>
        <v>0</v>
      </c>
      <c r="O113" s="53">
        <f t="shared" si="22"/>
        <v>0</v>
      </c>
      <c r="P113" s="53">
        <f t="shared" si="13"/>
        <v>0</v>
      </c>
      <c r="Q113" s="57"/>
      <c r="R113" s="57"/>
      <c r="S113" s="53">
        <f t="shared" si="14"/>
        <v>0</v>
      </c>
      <c r="T113" s="57"/>
      <c r="U113" s="57"/>
      <c r="V113" s="67"/>
      <c r="W113" s="30"/>
      <c r="X113" s="30"/>
    </row>
    <row r="114" spans="1:24" s="31" customFormat="1" ht="42">
      <c r="A114" s="28" t="s">
        <v>177</v>
      </c>
      <c r="B114" s="29" t="s">
        <v>178</v>
      </c>
      <c r="C114" s="54" t="s">
        <v>10</v>
      </c>
      <c r="D114" s="55">
        <f>+E114+F114</f>
        <v>0</v>
      </c>
      <c r="E114" s="56"/>
      <c r="F114" s="57"/>
      <c r="G114" s="53">
        <f t="shared" si="16"/>
        <v>0</v>
      </c>
      <c r="H114" s="57"/>
      <c r="I114" s="57"/>
      <c r="J114" s="53">
        <f t="shared" si="12"/>
        <v>0</v>
      </c>
      <c r="K114" s="57"/>
      <c r="L114" s="57"/>
      <c r="M114" s="53">
        <f t="shared" si="20"/>
        <v>0</v>
      </c>
      <c r="N114" s="53">
        <f t="shared" si="21"/>
        <v>0</v>
      </c>
      <c r="O114" s="53">
        <f t="shared" si="22"/>
        <v>0</v>
      </c>
      <c r="P114" s="53">
        <f t="shared" si="13"/>
        <v>0</v>
      </c>
      <c r="Q114" s="57"/>
      <c r="R114" s="57"/>
      <c r="S114" s="53">
        <f t="shared" si="14"/>
        <v>0</v>
      </c>
      <c r="T114" s="57"/>
      <c r="U114" s="57"/>
      <c r="V114" s="67"/>
      <c r="W114" s="30"/>
      <c r="X114" s="30"/>
    </row>
    <row r="115" spans="1:24" s="31" customFormat="1" ht="42.75" thickBot="1">
      <c r="A115" s="35" t="s">
        <v>179</v>
      </c>
      <c r="B115" s="36" t="s">
        <v>180</v>
      </c>
      <c r="C115" s="59" t="s">
        <v>10</v>
      </c>
      <c r="D115" s="60">
        <f>+E115+F115</f>
        <v>124157.4</v>
      </c>
      <c r="E115" s="61">
        <v>124157.4</v>
      </c>
      <c r="F115" s="62"/>
      <c r="G115" s="53">
        <f t="shared" si="16"/>
        <v>400000</v>
      </c>
      <c r="H115" s="62">
        <v>400000</v>
      </c>
      <c r="I115" s="62"/>
      <c r="J115" s="53">
        <f t="shared" si="12"/>
        <v>588042</v>
      </c>
      <c r="K115" s="62">
        <f>400000+196585-7787-756</f>
        <v>588042</v>
      </c>
      <c r="L115" s="62"/>
      <c r="M115" s="53">
        <f t="shared" si="20"/>
        <v>188042</v>
      </c>
      <c r="N115" s="53">
        <f t="shared" si="21"/>
        <v>188042</v>
      </c>
      <c r="O115" s="53">
        <f t="shared" si="22"/>
        <v>0</v>
      </c>
      <c r="P115" s="53">
        <f t="shared" si="13"/>
        <v>741605</v>
      </c>
      <c r="Q115" s="62">
        <f>400000+345920-4315</f>
        <v>741605</v>
      </c>
      <c r="R115" s="62"/>
      <c r="S115" s="53">
        <f t="shared" si="14"/>
        <v>914324</v>
      </c>
      <c r="T115" s="62">
        <f>400000+523007-8683</f>
        <v>914324</v>
      </c>
      <c r="U115" s="62"/>
      <c r="V115" s="69"/>
      <c r="W115" s="30"/>
      <c r="X115" s="30"/>
    </row>
    <row r="116" spans="1:24" ht="12.75">
      <c r="A116" s="37"/>
      <c r="B116" s="38"/>
      <c r="C116" s="37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5"/>
      <c r="S116" s="39"/>
      <c r="T116" s="39"/>
      <c r="U116" s="45"/>
      <c r="V116" s="40"/>
      <c r="W116" s="41"/>
      <c r="X116" s="41"/>
    </row>
    <row r="117" spans="1:24" ht="12.75">
      <c r="A117" s="37"/>
      <c r="B117" s="38"/>
      <c r="C117" s="37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5"/>
      <c r="S117" s="39"/>
      <c r="T117" s="39"/>
      <c r="U117" s="45"/>
      <c r="V117" s="40"/>
      <c r="W117" s="41"/>
      <c r="X117" s="41"/>
    </row>
    <row r="118" spans="1:21" ht="12.75">
      <c r="A118" s="37"/>
      <c r="B118" s="38"/>
      <c r="C118" s="37"/>
      <c r="D118" s="37"/>
      <c r="E118" s="37"/>
      <c r="F118" s="37"/>
      <c r="G118" s="37"/>
      <c r="H118" s="37"/>
      <c r="I118" s="37"/>
      <c r="J118" s="42"/>
      <c r="K118" s="42"/>
      <c r="L118" s="42"/>
      <c r="M118" s="42"/>
      <c r="N118" s="42"/>
      <c r="O118" s="42"/>
      <c r="P118" s="42"/>
      <c r="Q118" s="42"/>
      <c r="R118" s="46"/>
      <c r="S118" s="42"/>
      <c r="T118" s="42"/>
      <c r="U118" s="46"/>
    </row>
  </sheetData>
  <sheetProtection/>
  <mergeCells count="28">
    <mergeCell ref="G7:G8"/>
    <mergeCell ref="C6:C8"/>
    <mergeCell ref="D6:F6"/>
    <mergeCell ref="G6:I6"/>
    <mergeCell ref="M6:O6"/>
    <mergeCell ref="M7:M8"/>
    <mergeCell ref="N7:O7"/>
    <mergeCell ref="D7:D8"/>
    <mergeCell ref="B6:B8"/>
    <mergeCell ref="A6:A8"/>
    <mergeCell ref="J6:L6"/>
    <mergeCell ref="P6:R6"/>
    <mergeCell ref="S6:U6"/>
    <mergeCell ref="H7:I7"/>
    <mergeCell ref="K7:L7"/>
    <mergeCell ref="T7:U7"/>
    <mergeCell ref="S7:S8"/>
    <mergeCell ref="J7:J8"/>
    <mergeCell ref="V22:V25"/>
    <mergeCell ref="V42:V45"/>
    <mergeCell ref="V64:V68"/>
    <mergeCell ref="R1:V1"/>
    <mergeCell ref="V12:V21"/>
    <mergeCell ref="V7:V8"/>
    <mergeCell ref="A4:U4"/>
    <mergeCell ref="P7:P8"/>
    <mergeCell ref="Q7:R7"/>
    <mergeCell ref="E7:F7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="120" zoomScaleNormal="120" zoomScalePageLayoutView="0" workbookViewId="0" topLeftCell="A1">
      <selection activeCell="V4" sqref="V4:V5"/>
    </sheetView>
  </sheetViews>
  <sheetFormatPr defaultColWidth="9.140625" defaultRowHeight="12"/>
  <cols>
    <col min="1" max="1" width="6.28125" style="82" customWidth="1"/>
    <col min="2" max="2" width="31.8515625" style="83" customWidth="1"/>
    <col min="3" max="3" width="6.421875" style="82" customWidth="1"/>
    <col min="4" max="9" width="10.8515625" style="82" customWidth="1"/>
    <col min="10" max="21" width="10.8515625" style="84" customWidth="1"/>
    <col min="22" max="22" width="18.00390625" style="70" customWidth="1"/>
    <col min="23" max="16384" width="9.28125" style="70" customWidth="1"/>
  </cols>
  <sheetData>
    <row r="1" spans="1:22" s="5" customFormat="1" ht="66.7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1"/>
      <c r="L1" s="1"/>
      <c r="M1" s="2"/>
      <c r="N1" s="2"/>
      <c r="O1" s="2"/>
      <c r="P1" s="2"/>
      <c r="Q1" s="1"/>
      <c r="R1" s="1"/>
      <c r="S1" s="155" t="s">
        <v>516</v>
      </c>
      <c r="T1" s="155"/>
      <c r="U1" s="155"/>
      <c r="V1" s="155"/>
    </row>
    <row r="2" spans="1:22" ht="30" customHeight="1">
      <c r="A2" s="157" t="s">
        <v>491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71" t="s">
        <v>0</v>
      </c>
    </row>
    <row r="3" spans="1:22" ht="23.25" customHeight="1">
      <c r="A3" s="152" t="s">
        <v>1</v>
      </c>
      <c r="B3" s="156" t="s">
        <v>316</v>
      </c>
      <c r="C3" s="152" t="s">
        <v>317</v>
      </c>
      <c r="D3" s="154" t="s">
        <v>484</v>
      </c>
      <c r="E3" s="154"/>
      <c r="F3" s="154"/>
      <c r="G3" s="154" t="s">
        <v>487</v>
      </c>
      <c r="H3" s="154"/>
      <c r="I3" s="154"/>
      <c r="J3" s="154" t="s">
        <v>181</v>
      </c>
      <c r="K3" s="154"/>
      <c r="L3" s="154"/>
      <c r="M3" s="153" t="s">
        <v>488</v>
      </c>
      <c r="N3" s="153"/>
      <c r="O3" s="153"/>
      <c r="P3" s="154" t="s">
        <v>482</v>
      </c>
      <c r="Q3" s="154"/>
      <c r="R3" s="154"/>
      <c r="S3" s="154" t="s">
        <v>489</v>
      </c>
      <c r="T3" s="154"/>
      <c r="U3" s="154"/>
      <c r="V3" s="85" t="s">
        <v>420</v>
      </c>
    </row>
    <row r="4" spans="1:22" ht="24" customHeight="1">
      <c r="A4" s="152"/>
      <c r="B4" s="156"/>
      <c r="C4" s="152"/>
      <c r="D4" s="152" t="s">
        <v>4</v>
      </c>
      <c r="E4" s="152" t="s">
        <v>5</v>
      </c>
      <c r="F4" s="152"/>
      <c r="G4" s="152" t="s">
        <v>4</v>
      </c>
      <c r="H4" s="152" t="s">
        <v>5</v>
      </c>
      <c r="I4" s="152"/>
      <c r="J4" s="152" t="s">
        <v>4</v>
      </c>
      <c r="K4" s="152" t="s">
        <v>5</v>
      </c>
      <c r="L4" s="152"/>
      <c r="M4" s="152" t="s">
        <v>4</v>
      </c>
      <c r="N4" s="152" t="s">
        <v>5</v>
      </c>
      <c r="O4" s="152"/>
      <c r="P4" s="152" t="s">
        <v>4</v>
      </c>
      <c r="Q4" s="152" t="s">
        <v>5</v>
      </c>
      <c r="R4" s="152"/>
      <c r="S4" s="152" t="s">
        <v>4</v>
      </c>
      <c r="T4" s="152" t="s">
        <v>5</v>
      </c>
      <c r="U4" s="152"/>
      <c r="V4" s="150" t="s">
        <v>490</v>
      </c>
    </row>
    <row r="5" spans="1:22" ht="63" customHeight="1">
      <c r="A5" s="152"/>
      <c r="B5" s="156"/>
      <c r="C5" s="152"/>
      <c r="D5" s="152"/>
      <c r="E5" s="72" t="s">
        <v>6</v>
      </c>
      <c r="F5" s="72" t="s">
        <v>7</v>
      </c>
      <c r="G5" s="152"/>
      <c r="H5" s="72" t="s">
        <v>6</v>
      </c>
      <c r="I5" s="72" t="s">
        <v>7</v>
      </c>
      <c r="J5" s="152"/>
      <c r="K5" s="72" t="s">
        <v>6</v>
      </c>
      <c r="L5" s="72" t="s">
        <v>7</v>
      </c>
      <c r="M5" s="152"/>
      <c r="N5" s="72" t="s">
        <v>6</v>
      </c>
      <c r="O5" s="72" t="s">
        <v>7</v>
      </c>
      <c r="P5" s="152"/>
      <c r="Q5" s="72" t="s">
        <v>6</v>
      </c>
      <c r="R5" s="72" t="s">
        <v>7</v>
      </c>
      <c r="S5" s="152"/>
      <c r="T5" s="72" t="s">
        <v>6</v>
      </c>
      <c r="U5" s="72" t="s">
        <v>7</v>
      </c>
      <c r="V5" s="151"/>
    </row>
    <row r="6" spans="1:22" ht="1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73">
        <v>15</v>
      </c>
      <c r="P6" s="73">
        <v>10</v>
      </c>
      <c r="Q6" s="73">
        <v>11</v>
      </c>
      <c r="R6" s="73">
        <v>12</v>
      </c>
      <c r="S6" s="73">
        <v>10</v>
      </c>
      <c r="T6" s="73">
        <v>11</v>
      </c>
      <c r="U6" s="73">
        <v>12</v>
      </c>
      <c r="V6" s="73">
        <v>22</v>
      </c>
    </row>
    <row r="7" spans="1:22" s="76" customFormat="1" ht="10.5">
      <c r="A7" s="75" t="s">
        <v>381</v>
      </c>
      <c r="B7" s="74" t="s">
        <v>382</v>
      </c>
      <c r="C7" s="75" t="s">
        <v>10</v>
      </c>
      <c r="D7" s="75">
        <f>+E7+F7</f>
        <v>-462160.2</v>
      </c>
      <c r="E7" s="75">
        <f>+E9</f>
        <v>-59848.2</v>
      </c>
      <c r="F7" s="75">
        <f>+F9</f>
        <v>-402312</v>
      </c>
      <c r="G7" s="75">
        <f>+H7+I7</f>
        <v>2115252.8</v>
      </c>
      <c r="H7" s="75"/>
      <c r="I7" s="75">
        <f>+I9</f>
        <v>2115252.8</v>
      </c>
      <c r="J7" s="75">
        <f>+K7+L7</f>
        <v>0</v>
      </c>
      <c r="K7" s="75"/>
      <c r="L7" s="75">
        <f>+L9</f>
        <v>0</v>
      </c>
      <c r="M7" s="75">
        <f>J7-G7</f>
        <v>-2115252.8</v>
      </c>
      <c r="N7" s="75">
        <f aca="true" t="shared" si="0" ref="N7:O20">K7-H7</f>
        <v>0</v>
      </c>
      <c r="O7" s="75">
        <f t="shared" si="0"/>
        <v>-2115252.8</v>
      </c>
      <c r="P7" s="75">
        <f>+Q7+R7</f>
        <v>0</v>
      </c>
      <c r="Q7" s="75"/>
      <c r="R7" s="75">
        <f>+R9</f>
        <v>0</v>
      </c>
      <c r="S7" s="75">
        <f>+T7+U7</f>
        <v>0</v>
      </c>
      <c r="T7" s="75"/>
      <c r="U7" s="75">
        <f>+U9</f>
        <v>0</v>
      </c>
      <c r="V7" s="147" t="s">
        <v>514</v>
      </c>
    </row>
    <row r="8" spans="1:22" ht="10.5">
      <c r="A8" s="78"/>
      <c r="B8" s="77" t="s">
        <v>5</v>
      </c>
      <c r="C8" s="78"/>
      <c r="D8" s="75">
        <f aca="true" t="shared" si="1" ref="D8:D33">+E8+F8</f>
        <v>0</v>
      </c>
      <c r="E8" s="78"/>
      <c r="F8" s="78"/>
      <c r="G8" s="78"/>
      <c r="H8" s="78"/>
      <c r="I8" s="78"/>
      <c r="J8" s="78"/>
      <c r="K8" s="78"/>
      <c r="L8" s="78"/>
      <c r="M8" s="75"/>
      <c r="N8" s="79"/>
      <c r="O8" s="75"/>
      <c r="P8" s="78"/>
      <c r="Q8" s="78"/>
      <c r="R8" s="78"/>
      <c r="S8" s="78"/>
      <c r="T8" s="78"/>
      <c r="U8" s="78"/>
      <c r="V8" s="148"/>
    </row>
    <row r="9" spans="1:22" s="76" customFormat="1" ht="10.5">
      <c r="A9" s="75" t="s">
        <v>383</v>
      </c>
      <c r="B9" s="74" t="s">
        <v>384</v>
      </c>
      <c r="C9" s="75" t="s">
        <v>10</v>
      </c>
      <c r="D9" s="75">
        <f t="shared" si="1"/>
        <v>-462160.2</v>
      </c>
      <c r="E9" s="75">
        <f>+E11+E20</f>
        <v>-59848.2</v>
      </c>
      <c r="F9" s="75">
        <f>+F11+F20</f>
        <v>-402312</v>
      </c>
      <c r="G9" s="75">
        <f>+H9+I9</f>
        <v>2115252.8</v>
      </c>
      <c r="H9" s="75"/>
      <c r="I9" s="75">
        <f>+I11+I20</f>
        <v>2115252.8</v>
      </c>
      <c r="J9" s="75">
        <f>+K9+L9</f>
        <v>0</v>
      </c>
      <c r="K9" s="75"/>
      <c r="L9" s="75">
        <f>+L11+L20</f>
        <v>0</v>
      </c>
      <c r="M9" s="75">
        <f aca="true" t="shared" si="2" ref="M9:M20">J9-G9</f>
        <v>-2115252.8</v>
      </c>
      <c r="N9" s="75">
        <f>+N11+N20</f>
        <v>0</v>
      </c>
      <c r="O9" s="75">
        <f t="shared" si="0"/>
        <v>-2115252.8</v>
      </c>
      <c r="P9" s="75">
        <f>+Q9+R9</f>
        <v>0</v>
      </c>
      <c r="Q9" s="75"/>
      <c r="R9" s="75">
        <f>+R11+R20</f>
        <v>0</v>
      </c>
      <c r="S9" s="75">
        <f>+T9+U9</f>
        <v>0</v>
      </c>
      <c r="T9" s="75"/>
      <c r="U9" s="75">
        <f>+U11+U20</f>
        <v>0</v>
      </c>
      <c r="V9" s="148"/>
    </row>
    <row r="10" spans="1:22" ht="10.5">
      <c r="A10" s="78"/>
      <c r="B10" s="77" t="s">
        <v>5</v>
      </c>
      <c r="C10" s="78"/>
      <c r="D10" s="75">
        <f t="shared" si="1"/>
        <v>0</v>
      </c>
      <c r="E10" s="78"/>
      <c r="F10" s="78"/>
      <c r="G10" s="78"/>
      <c r="H10" s="78"/>
      <c r="I10" s="78"/>
      <c r="J10" s="78"/>
      <c r="K10" s="78"/>
      <c r="L10" s="78"/>
      <c r="M10" s="75">
        <f t="shared" si="2"/>
        <v>0</v>
      </c>
      <c r="N10" s="79"/>
      <c r="O10" s="75">
        <f t="shared" si="0"/>
        <v>0</v>
      </c>
      <c r="P10" s="78"/>
      <c r="Q10" s="78"/>
      <c r="R10" s="78"/>
      <c r="S10" s="78"/>
      <c r="T10" s="78"/>
      <c r="U10" s="78"/>
      <c r="V10" s="148"/>
    </row>
    <row r="11" spans="1:22" s="76" customFormat="1" ht="10.5">
      <c r="A11" s="75" t="s">
        <v>385</v>
      </c>
      <c r="B11" s="74" t="s">
        <v>386</v>
      </c>
      <c r="C11" s="75" t="s">
        <v>10</v>
      </c>
      <c r="D11" s="75">
        <f t="shared" si="1"/>
        <v>0</v>
      </c>
      <c r="E11" s="75">
        <f aca="true" t="shared" si="3" ref="E11:U11">+E13</f>
        <v>0</v>
      </c>
      <c r="F11" s="75">
        <f t="shared" si="3"/>
        <v>0</v>
      </c>
      <c r="G11" s="75">
        <f t="shared" si="3"/>
        <v>0</v>
      </c>
      <c r="H11" s="75">
        <f t="shared" si="3"/>
        <v>0</v>
      </c>
      <c r="I11" s="75">
        <f t="shared" si="3"/>
        <v>0</v>
      </c>
      <c r="J11" s="75">
        <f>+J13</f>
        <v>0</v>
      </c>
      <c r="K11" s="75">
        <f>+K13</f>
        <v>0</v>
      </c>
      <c r="L11" s="75">
        <f>+L13</f>
        <v>0</v>
      </c>
      <c r="M11" s="75">
        <f t="shared" si="2"/>
        <v>0</v>
      </c>
      <c r="N11" s="75">
        <f t="shared" si="3"/>
        <v>0</v>
      </c>
      <c r="O11" s="75">
        <f t="shared" si="0"/>
        <v>0</v>
      </c>
      <c r="P11" s="75">
        <f t="shared" si="3"/>
        <v>0</v>
      </c>
      <c r="Q11" s="75">
        <f t="shared" si="3"/>
        <v>0</v>
      </c>
      <c r="R11" s="75">
        <f t="shared" si="3"/>
        <v>0</v>
      </c>
      <c r="S11" s="75">
        <f t="shared" si="3"/>
        <v>0</v>
      </c>
      <c r="T11" s="75">
        <f t="shared" si="3"/>
        <v>0</v>
      </c>
      <c r="U11" s="75">
        <f t="shared" si="3"/>
        <v>0</v>
      </c>
      <c r="V11" s="148"/>
    </row>
    <row r="12" spans="1:22" ht="10.5">
      <c r="A12" s="78"/>
      <c r="B12" s="77" t="s">
        <v>5</v>
      </c>
      <c r="C12" s="78"/>
      <c r="D12" s="75">
        <f t="shared" si="1"/>
        <v>0</v>
      </c>
      <c r="E12" s="78"/>
      <c r="F12" s="78"/>
      <c r="G12" s="78"/>
      <c r="H12" s="78"/>
      <c r="I12" s="78"/>
      <c r="J12" s="78"/>
      <c r="K12" s="78"/>
      <c r="L12" s="78"/>
      <c r="M12" s="75">
        <f t="shared" si="2"/>
        <v>0</v>
      </c>
      <c r="N12" s="79"/>
      <c r="O12" s="75">
        <f t="shared" si="0"/>
        <v>0</v>
      </c>
      <c r="P12" s="78"/>
      <c r="Q12" s="78"/>
      <c r="R12" s="78"/>
      <c r="S12" s="78"/>
      <c r="T12" s="78"/>
      <c r="U12" s="78"/>
      <c r="V12" s="148"/>
    </row>
    <row r="13" spans="1:22" ht="21">
      <c r="A13" s="78" t="s">
        <v>387</v>
      </c>
      <c r="B13" s="77" t="s">
        <v>388</v>
      </c>
      <c r="C13" s="78" t="s">
        <v>10</v>
      </c>
      <c r="D13" s="75">
        <f t="shared" si="1"/>
        <v>0</v>
      </c>
      <c r="E13" s="78">
        <f aca="true" t="shared" si="4" ref="E13:U13">+E15</f>
        <v>0</v>
      </c>
      <c r="F13" s="78">
        <f t="shared" si="4"/>
        <v>0</v>
      </c>
      <c r="G13" s="78">
        <f t="shared" si="4"/>
        <v>0</v>
      </c>
      <c r="H13" s="78">
        <f t="shared" si="4"/>
        <v>0</v>
      </c>
      <c r="I13" s="78">
        <f t="shared" si="4"/>
        <v>0</v>
      </c>
      <c r="J13" s="78">
        <f>+J15</f>
        <v>0</v>
      </c>
      <c r="K13" s="78">
        <f>+K15</f>
        <v>0</v>
      </c>
      <c r="L13" s="78">
        <f>+L15</f>
        <v>0</v>
      </c>
      <c r="M13" s="75">
        <f t="shared" si="2"/>
        <v>0</v>
      </c>
      <c r="N13" s="78">
        <f t="shared" si="4"/>
        <v>0</v>
      </c>
      <c r="O13" s="75">
        <f t="shared" si="0"/>
        <v>0</v>
      </c>
      <c r="P13" s="78">
        <f t="shared" si="4"/>
        <v>0</v>
      </c>
      <c r="Q13" s="78">
        <f t="shared" si="4"/>
        <v>0</v>
      </c>
      <c r="R13" s="78">
        <f t="shared" si="4"/>
        <v>0</v>
      </c>
      <c r="S13" s="78">
        <f t="shared" si="4"/>
        <v>0</v>
      </c>
      <c r="T13" s="78">
        <f t="shared" si="4"/>
        <v>0</v>
      </c>
      <c r="U13" s="78">
        <f t="shared" si="4"/>
        <v>0</v>
      </c>
      <c r="V13" s="149"/>
    </row>
    <row r="14" spans="1:22" ht="10.5">
      <c r="A14" s="78"/>
      <c r="B14" s="77" t="s">
        <v>5</v>
      </c>
      <c r="C14" s="78"/>
      <c r="D14" s="75">
        <f t="shared" si="1"/>
        <v>0</v>
      </c>
      <c r="E14" s="78"/>
      <c r="F14" s="78"/>
      <c r="G14" s="78"/>
      <c r="H14" s="78"/>
      <c r="I14" s="78"/>
      <c r="J14" s="78"/>
      <c r="K14" s="78"/>
      <c r="L14" s="78"/>
      <c r="M14" s="75">
        <f t="shared" si="2"/>
        <v>0</v>
      </c>
      <c r="N14" s="79"/>
      <c r="O14" s="75">
        <f t="shared" si="0"/>
        <v>0</v>
      </c>
      <c r="P14" s="78"/>
      <c r="Q14" s="78"/>
      <c r="R14" s="78"/>
      <c r="S14" s="78"/>
      <c r="T14" s="78"/>
      <c r="U14" s="78"/>
      <c r="V14" s="81"/>
    </row>
    <row r="15" spans="1:22" ht="10.5">
      <c r="A15" s="78" t="s">
        <v>378</v>
      </c>
      <c r="B15" s="77" t="s">
        <v>389</v>
      </c>
      <c r="C15" s="78" t="s">
        <v>10</v>
      </c>
      <c r="D15" s="75">
        <f t="shared" si="1"/>
        <v>0</v>
      </c>
      <c r="E15" s="78">
        <f aca="true" t="shared" si="5" ref="E15:U15">+E17</f>
        <v>0</v>
      </c>
      <c r="F15" s="78">
        <f t="shared" si="5"/>
        <v>0</v>
      </c>
      <c r="G15" s="78">
        <f t="shared" si="5"/>
        <v>0</v>
      </c>
      <c r="H15" s="78">
        <f t="shared" si="5"/>
        <v>0</v>
      </c>
      <c r="I15" s="78">
        <f t="shared" si="5"/>
        <v>0</v>
      </c>
      <c r="J15" s="78">
        <f>+J17</f>
        <v>0</v>
      </c>
      <c r="K15" s="78">
        <f>+K17</f>
        <v>0</v>
      </c>
      <c r="L15" s="78">
        <f>+L17</f>
        <v>0</v>
      </c>
      <c r="M15" s="75">
        <f t="shared" si="2"/>
        <v>0</v>
      </c>
      <c r="N15" s="78">
        <f t="shared" si="5"/>
        <v>0</v>
      </c>
      <c r="O15" s="75">
        <f t="shared" si="0"/>
        <v>0</v>
      </c>
      <c r="P15" s="78">
        <f t="shared" si="5"/>
        <v>0</v>
      </c>
      <c r="Q15" s="78">
        <f t="shared" si="5"/>
        <v>0</v>
      </c>
      <c r="R15" s="78">
        <f t="shared" si="5"/>
        <v>0</v>
      </c>
      <c r="S15" s="78">
        <f t="shared" si="5"/>
        <v>0</v>
      </c>
      <c r="T15" s="78">
        <f t="shared" si="5"/>
        <v>0</v>
      </c>
      <c r="U15" s="78">
        <f t="shared" si="5"/>
        <v>0</v>
      </c>
      <c r="V15" s="81"/>
    </row>
    <row r="16" spans="1:22" ht="10.5">
      <c r="A16" s="78"/>
      <c r="B16" s="77" t="s">
        <v>5</v>
      </c>
      <c r="C16" s="78"/>
      <c r="D16" s="75">
        <f t="shared" si="1"/>
        <v>0</v>
      </c>
      <c r="E16" s="78"/>
      <c r="F16" s="78"/>
      <c r="G16" s="78"/>
      <c r="H16" s="78"/>
      <c r="I16" s="78"/>
      <c r="J16" s="78"/>
      <c r="K16" s="78"/>
      <c r="L16" s="78"/>
      <c r="M16" s="75">
        <f t="shared" si="2"/>
        <v>0</v>
      </c>
      <c r="N16" s="79"/>
      <c r="O16" s="75">
        <f t="shared" si="0"/>
        <v>0</v>
      </c>
      <c r="P16" s="78"/>
      <c r="Q16" s="78"/>
      <c r="R16" s="78"/>
      <c r="S16" s="78"/>
      <c r="T16" s="78"/>
      <c r="U16" s="78"/>
      <c r="V16" s="81"/>
    </row>
    <row r="17" spans="1:22" ht="10.5">
      <c r="A17" s="78" t="s">
        <v>390</v>
      </c>
      <c r="B17" s="77" t="s">
        <v>391</v>
      </c>
      <c r="C17" s="78" t="s">
        <v>392</v>
      </c>
      <c r="D17" s="75">
        <f t="shared" si="1"/>
        <v>0</v>
      </c>
      <c r="E17" s="78"/>
      <c r="F17" s="78"/>
      <c r="G17" s="78"/>
      <c r="H17" s="78"/>
      <c r="I17" s="78"/>
      <c r="J17" s="78"/>
      <c r="K17" s="78"/>
      <c r="L17" s="78"/>
      <c r="M17" s="75">
        <f t="shared" si="2"/>
        <v>0</v>
      </c>
      <c r="N17" s="79"/>
      <c r="O17" s="75">
        <f t="shared" si="0"/>
        <v>0</v>
      </c>
      <c r="P17" s="78"/>
      <c r="Q17" s="78"/>
      <c r="R17" s="78"/>
      <c r="S17" s="78"/>
      <c r="T17" s="78"/>
      <c r="U17" s="78"/>
      <c r="V17" s="81"/>
    </row>
    <row r="18" spans="1:22" ht="10.5">
      <c r="A18" s="78"/>
      <c r="B18" s="77" t="s">
        <v>194</v>
      </c>
      <c r="C18" s="78"/>
      <c r="D18" s="75">
        <f t="shared" si="1"/>
        <v>0</v>
      </c>
      <c r="E18" s="78"/>
      <c r="F18" s="78"/>
      <c r="G18" s="78"/>
      <c r="H18" s="78"/>
      <c r="I18" s="78"/>
      <c r="J18" s="78"/>
      <c r="K18" s="78"/>
      <c r="L18" s="78"/>
      <c r="M18" s="75">
        <f t="shared" si="2"/>
        <v>0</v>
      </c>
      <c r="N18" s="79"/>
      <c r="O18" s="75">
        <f t="shared" si="0"/>
        <v>0</v>
      </c>
      <c r="P18" s="78"/>
      <c r="Q18" s="78"/>
      <c r="R18" s="78"/>
      <c r="S18" s="78"/>
      <c r="T18" s="78"/>
      <c r="U18" s="78"/>
      <c r="V18" s="81"/>
    </row>
    <row r="19" spans="1:22" ht="10.5">
      <c r="A19" s="78" t="s">
        <v>393</v>
      </c>
      <c r="B19" s="80" t="s">
        <v>394</v>
      </c>
      <c r="C19" s="78" t="s">
        <v>10</v>
      </c>
      <c r="D19" s="75">
        <f t="shared" si="1"/>
        <v>0</v>
      </c>
      <c r="E19" s="78"/>
      <c r="F19" s="78"/>
      <c r="G19" s="78"/>
      <c r="H19" s="78"/>
      <c r="I19" s="78"/>
      <c r="J19" s="78"/>
      <c r="K19" s="78"/>
      <c r="L19" s="78"/>
      <c r="M19" s="75">
        <f t="shared" si="2"/>
        <v>0</v>
      </c>
      <c r="N19" s="79"/>
      <c r="O19" s="75">
        <f t="shared" si="0"/>
        <v>0</v>
      </c>
      <c r="P19" s="78"/>
      <c r="Q19" s="78"/>
      <c r="R19" s="78"/>
      <c r="S19" s="78"/>
      <c r="T19" s="78"/>
      <c r="U19" s="78"/>
      <c r="V19" s="81"/>
    </row>
    <row r="20" spans="1:22" s="76" customFormat="1" ht="21">
      <c r="A20" s="75" t="s">
        <v>395</v>
      </c>
      <c r="B20" s="74" t="s">
        <v>396</v>
      </c>
      <c r="C20" s="75" t="s">
        <v>10</v>
      </c>
      <c r="D20" s="75">
        <f t="shared" si="1"/>
        <v>-462160.2</v>
      </c>
      <c r="E20" s="75">
        <f>+E22+E25</f>
        <v>-59848.2</v>
      </c>
      <c r="F20" s="75">
        <f>+F22+F25</f>
        <v>-402312</v>
      </c>
      <c r="G20" s="75">
        <f aca="true" t="shared" si="6" ref="G20:U20">+G22+G25</f>
        <v>2115252.8</v>
      </c>
      <c r="H20" s="75">
        <f t="shared" si="6"/>
        <v>0</v>
      </c>
      <c r="I20" s="75">
        <f t="shared" si="6"/>
        <v>2115252.8</v>
      </c>
      <c r="J20" s="75">
        <f>+J22+J25</f>
        <v>0</v>
      </c>
      <c r="K20" s="75">
        <f>+K22+K25</f>
        <v>0</v>
      </c>
      <c r="L20" s="75">
        <f>+L22+L25</f>
        <v>0</v>
      </c>
      <c r="M20" s="75">
        <f t="shared" si="2"/>
        <v>-2115252.8</v>
      </c>
      <c r="N20" s="75">
        <f t="shared" si="6"/>
        <v>0</v>
      </c>
      <c r="O20" s="75">
        <f t="shared" si="0"/>
        <v>-2115252.8</v>
      </c>
      <c r="P20" s="75">
        <f t="shared" si="6"/>
        <v>0</v>
      </c>
      <c r="Q20" s="75">
        <f t="shared" si="6"/>
        <v>0</v>
      </c>
      <c r="R20" s="75">
        <f t="shared" si="6"/>
        <v>0</v>
      </c>
      <c r="S20" s="75">
        <f t="shared" si="6"/>
        <v>0</v>
      </c>
      <c r="T20" s="75">
        <f t="shared" si="6"/>
        <v>0</v>
      </c>
      <c r="U20" s="75">
        <f t="shared" si="6"/>
        <v>0</v>
      </c>
      <c r="V20" s="86"/>
    </row>
    <row r="21" spans="1:22" ht="10.5">
      <c r="A21" s="78"/>
      <c r="B21" s="77" t="s">
        <v>5</v>
      </c>
      <c r="C21" s="78"/>
      <c r="D21" s="75">
        <f t="shared" si="1"/>
        <v>0</v>
      </c>
      <c r="E21" s="78"/>
      <c r="F21" s="78"/>
      <c r="G21" s="78"/>
      <c r="H21" s="78"/>
      <c r="I21" s="78"/>
      <c r="J21" s="78"/>
      <c r="K21" s="78"/>
      <c r="L21" s="78"/>
      <c r="M21" s="79"/>
      <c r="N21" s="79"/>
      <c r="O21" s="79"/>
      <c r="P21" s="78"/>
      <c r="Q21" s="78"/>
      <c r="R21" s="78"/>
      <c r="S21" s="78"/>
      <c r="T21" s="78"/>
      <c r="U21" s="78"/>
      <c r="V21" s="81"/>
    </row>
    <row r="22" spans="1:22" ht="21">
      <c r="A22" s="78" t="s">
        <v>397</v>
      </c>
      <c r="B22" s="77" t="s">
        <v>398</v>
      </c>
      <c r="C22" s="78" t="s">
        <v>10</v>
      </c>
      <c r="D22" s="75">
        <f t="shared" si="1"/>
        <v>0</v>
      </c>
      <c r="E22" s="78">
        <f aca="true" t="shared" si="7" ref="E22:U22">+E24</f>
        <v>0</v>
      </c>
      <c r="F22" s="78">
        <f t="shared" si="7"/>
        <v>0</v>
      </c>
      <c r="G22" s="78">
        <f t="shared" si="7"/>
        <v>0</v>
      </c>
      <c r="H22" s="78">
        <f t="shared" si="7"/>
        <v>0</v>
      </c>
      <c r="I22" s="78">
        <f t="shared" si="7"/>
        <v>0</v>
      </c>
      <c r="J22" s="78">
        <f>+J24</f>
        <v>0</v>
      </c>
      <c r="K22" s="78">
        <f>+K24</f>
        <v>0</v>
      </c>
      <c r="L22" s="78">
        <f>+L24</f>
        <v>0</v>
      </c>
      <c r="M22" s="78">
        <f t="shared" si="7"/>
        <v>0</v>
      </c>
      <c r="N22" s="78">
        <f t="shared" si="7"/>
        <v>0</v>
      </c>
      <c r="O22" s="78">
        <f t="shared" si="7"/>
        <v>0</v>
      </c>
      <c r="P22" s="78">
        <f t="shared" si="7"/>
        <v>0</v>
      </c>
      <c r="Q22" s="78">
        <f t="shared" si="7"/>
        <v>0</v>
      </c>
      <c r="R22" s="78">
        <f t="shared" si="7"/>
        <v>0</v>
      </c>
      <c r="S22" s="78">
        <f t="shared" si="7"/>
        <v>0</v>
      </c>
      <c r="T22" s="78">
        <f t="shared" si="7"/>
        <v>0</v>
      </c>
      <c r="U22" s="78">
        <f t="shared" si="7"/>
        <v>0</v>
      </c>
      <c r="V22" s="81"/>
    </row>
    <row r="23" spans="1:22" ht="10.5">
      <c r="A23" s="78"/>
      <c r="B23" s="77" t="s">
        <v>5</v>
      </c>
      <c r="C23" s="78"/>
      <c r="D23" s="75">
        <f t="shared" si="1"/>
        <v>0</v>
      </c>
      <c r="E23" s="78"/>
      <c r="F23" s="78"/>
      <c r="G23" s="78"/>
      <c r="H23" s="78"/>
      <c r="I23" s="78"/>
      <c r="J23" s="78"/>
      <c r="K23" s="78"/>
      <c r="L23" s="78"/>
      <c r="M23" s="79"/>
      <c r="N23" s="79"/>
      <c r="O23" s="79"/>
      <c r="P23" s="78"/>
      <c r="Q23" s="78"/>
      <c r="R23" s="78"/>
      <c r="S23" s="78"/>
      <c r="T23" s="78"/>
      <c r="U23" s="78"/>
      <c r="V23" s="81"/>
    </row>
    <row r="24" spans="1:22" ht="21">
      <c r="A24" s="78" t="s">
        <v>399</v>
      </c>
      <c r="B24" s="80" t="s">
        <v>400</v>
      </c>
      <c r="C24" s="78" t="s">
        <v>401</v>
      </c>
      <c r="D24" s="75">
        <f t="shared" si="1"/>
        <v>0</v>
      </c>
      <c r="E24" s="78"/>
      <c r="F24" s="78"/>
      <c r="G24" s="78"/>
      <c r="H24" s="78"/>
      <c r="I24" s="78"/>
      <c r="J24" s="78"/>
      <c r="K24" s="78"/>
      <c r="L24" s="78"/>
      <c r="M24" s="79"/>
      <c r="N24" s="79"/>
      <c r="O24" s="79"/>
      <c r="P24" s="78"/>
      <c r="Q24" s="78"/>
      <c r="R24" s="78"/>
      <c r="S24" s="78"/>
      <c r="T24" s="78"/>
      <c r="U24" s="78"/>
      <c r="V24" s="81"/>
    </row>
    <row r="25" spans="1:22" s="76" customFormat="1" ht="31.5">
      <c r="A25" s="75" t="s">
        <v>402</v>
      </c>
      <c r="B25" s="74" t="s">
        <v>403</v>
      </c>
      <c r="C25" s="75" t="s">
        <v>10</v>
      </c>
      <c r="D25" s="75">
        <f t="shared" si="1"/>
        <v>-462160.2</v>
      </c>
      <c r="E25" s="75">
        <v>-59848.2</v>
      </c>
      <c r="F25" s="75">
        <v>-402312</v>
      </c>
      <c r="G25" s="75">
        <f>+H25+I25</f>
        <v>2115252.8</v>
      </c>
      <c r="H25" s="75"/>
      <c r="I25" s="75">
        <v>2115252.8</v>
      </c>
      <c r="J25" s="75">
        <f>+K25+L25</f>
        <v>0</v>
      </c>
      <c r="K25" s="75"/>
      <c r="L25" s="75"/>
      <c r="M25" s="75">
        <f>+M26+M30-M29</f>
        <v>0</v>
      </c>
      <c r="N25" s="75">
        <f>+N26+N30-N29</f>
        <v>0</v>
      </c>
      <c r="O25" s="75">
        <f>+O26+O30-O29</f>
        <v>0</v>
      </c>
      <c r="P25" s="75">
        <f>+Q25+R25</f>
        <v>0</v>
      </c>
      <c r="Q25" s="75"/>
      <c r="R25" s="75"/>
      <c r="S25" s="75">
        <f>+T25+U25</f>
        <v>0</v>
      </c>
      <c r="T25" s="75"/>
      <c r="U25" s="75"/>
      <c r="V25" s="86"/>
    </row>
    <row r="26" spans="1:22" ht="31.5">
      <c r="A26" s="78" t="s">
        <v>404</v>
      </c>
      <c r="B26" s="77" t="s">
        <v>405</v>
      </c>
      <c r="C26" s="78" t="s">
        <v>406</v>
      </c>
      <c r="D26" s="75">
        <f t="shared" si="1"/>
        <v>0</v>
      </c>
      <c r="E26" s="78"/>
      <c r="F26" s="78"/>
      <c r="G26" s="78">
        <v>59848.2</v>
      </c>
      <c r="H26" s="78">
        <v>59848.2</v>
      </c>
      <c r="I26" s="78"/>
      <c r="J26" s="78">
        <f>K26+L26</f>
        <v>0</v>
      </c>
      <c r="K26" s="78"/>
      <c r="L26" s="78"/>
      <c r="M26" s="78"/>
      <c r="N26" s="78"/>
      <c r="O26" s="78"/>
      <c r="P26" s="78">
        <f>Q26+R26</f>
        <v>0</v>
      </c>
      <c r="Q26" s="78"/>
      <c r="R26" s="78"/>
      <c r="S26" s="78">
        <f>T26+U26</f>
        <v>0</v>
      </c>
      <c r="T26" s="78"/>
      <c r="U26" s="78"/>
      <c r="V26" s="81"/>
    </row>
    <row r="27" spans="1:22" ht="10.5">
      <c r="A27" s="78"/>
      <c r="B27" s="77" t="s">
        <v>194</v>
      </c>
      <c r="C27" s="78"/>
      <c r="D27" s="75">
        <f t="shared" si="1"/>
        <v>0</v>
      </c>
      <c r="E27" s="78"/>
      <c r="F27" s="78"/>
      <c r="G27" s="78"/>
      <c r="H27" s="78"/>
      <c r="I27" s="78"/>
      <c r="J27" s="78"/>
      <c r="K27" s="78"/>
      <c r="L27" s="78"/>
      <c r="M27" s="79"/>
      <c r="N27" s="79"/>
      <c r="O27" s="79"/>
      <c r="P27" s="78"/>
      <c r="Q27" s="78"/>
      <c r="R27" s="78"/>
      <c r="S27" s="78"/>
      <c r="T27" s="78"/>
      <c r="U27" s="78"/>
      <c r="V27" s="81"/>
    </row>
    <row r="28" spans="1:22" ht="73.5">
      <c r="A28" s="78" t="s">
        <v>407</v>
      </c>
      <c r="B28" s="80" t="s">
        <v>408</v>
      </c>
      <c r="C28" s="78" t="s">
        <v>10</v>
      </c>
      <c r="D28" s="75">
        <f t="shared" si="1"/>
        <v>0</v>
      </c>
      <c r="E28" s="78"/>
      <c r="F28" s="78"/>
      <c r="G28" s="78"/>
      <c r="H28" s="78"/>
      <c r="I28" s="78"/>
      <c r="J28" s="78"/>
      <c r="K28" s="78"/>
      <c r="L28" s="78"/>
      <c r="M28" s="79"/>
      <c r="N28" s="79"/>
      <c r="O28" s="79"/>
      <c r="P28" s="78"/>
      <c r="Q28" s="78"/>
      <c r="R28" s="78"/>
      <c r="S28" s="78"/>
      <c r="T28" s="78"/>
      <c r="U28" s="78"/>
      <c r="V28" s="81"/>
    </row>
    <row r="29" spans="1:22" ht="21">
      <c r="A29" s="78" t="s">
        <v>409</v>
      </c>
      <c r="B29" s="80" t="s">
        <v>410</v>
      </c>
      <c r="C29" s="78" t="s">
        <v>10</v>
      </c>
      <c r="D29" s="75">
        <f t="shared" si="1"/>
        <v>0</v>
      </c>
      <c r="E29" s="78">
        <f>E26-E28</f>
        <v>0</v>
      </c>
      <c r="F29" s="78"/>
      <c r="G29" s="78">
        <v>59848.2</v>
      </c>
      <c r="H29" s="78">
        <v>59848.2</v>
      </c>
      <c r="I29" s="78">
        <v>0</v>
      </c>
      <c r="J29" s="78"/>
      <c r="K29" s="78"/>
      <c r="L29" s="78">
        <v>0</v>
      </c>
      <c r="M29" s="78">
        <f>M26-M28</f>
        <v>0</v>
      </c>
      <c r="N29" s="78">
        <f>N26-N28</f>
        <v>0</v>
      </c>
      <c r="O29" s="78">
        <f>O26-O28</f>
        <v>0</v>
      </c>
      <c r="P29" s="78"/>
      <c r="Q29" s="78"/>
      <c r="R29" s="78">
        <v>0</v>
      </c>
      <c r="S29" s="78"/>
      <c r="T29" s="78"/>
      <c r="U29" s="78">
        <v>0</v>
      </c>
      <c r="V29" s="81"/>
    </row>
    <row r="30" spans="1:22" ht="31.5">
      <c r="A30" s="78" t="s">
        <v>411</v>
      </c>
      <c r="B30" s="77" t="s">
        <v>412</v>
      </c>
      <c r="C30" s="78" t="s">
        <v>413</v>
      </c>
      <c r="D30" s="75">
        <f t="shared" si="1"/>
        <v>0</v>
      </c>
      <c r="E30" s="78">
        <f aca="true" t="shared" si="8" ref="E30:O30">+E32+E33</f>
        <v>0</v>
      </c>
      <c r="F30" s="78">
        <f t="shared" si="8"/>
        <v>0</v>
      </c>
      <c r="G30" s="78">
        <f>SUM(G32:G33)</f>
        <v>2115252.8000000003</v>
      </c>
      <c r="H30" s="78"/>
      <c r="I30" s="78"/>
      <c r="J30" s="78">
        <f>SUM(J32:J33)</f>
        <v>0</v>
      </c>
      <c r="K30" s="78"/>
      <c r="L30" s="78"/>
      <c r="M30" s="78">
        <f t="shared" si="8"/>
        <v>0</v>
      </c>
      <c r="N30" s="78">
        <f t="shared" si="8"/>
        <v>0</v>
      </c>
      <c r="O30" s="78">
        <f t="shared" si="8"/>
        <v>0</v>
      </c>
      <c r="P30" s="78">
        <f>SUM(P32:P33)</f>
        <v>0</v>
      </c>
      <c r="Q30" s="78"/>
      <c r="R30" s="78"/>
      <c r="S30" s="78">
        <f>SUM(S32:S33)</f>
        <v>0</v>
      </c>
      <c r="T30" s="78"/>
      <c r="U30" s="78"/>
      <c r="V30" s="81"/>
    </row>
    <row r="31" spans="1:22" ht="10.5">
      <c r="A31" s="78"/>
      <c r="B31" s="77" t="s">
        <v>194</v>
      </c>
      <c r="C31" s="78"/>
      <c r="D31" s="75">
        <f t="shared" si="1"/>
        <v>0</v>
      </c>
      <c r="E31" s="78"/>
      <c r="F31" s="78"/>
      <c r="G31" s="78"/>
      <c r="H31" s="78"/>
      <c r="I31" s="78"/>
      <c r="J31" s="78"/>
      <c r="K31" s="78"/>
      <c r="L31" s="78"/>
      <c r="M31" s="79"/>
      <c r="N31" s="79"/>
      <c r="O31" s="79"/>
      <c r="P31" s="78"/>
      <c r="Q31" s="78"/>
      <c r="R31" s="78"/>
      <c r="S31" s="78"/>
      <c r="T31" s="78"/>
      <c r="U31" s="78"/>
      <c r="V31" s="81"/>
    </row>
    <row r="32" spans="1:22" ht="48" customHeight="1">
      <c r="A32" s="78" t="s">
        <v>414</v>
      </c>
      <c r="B32" s="80" t="s">
        <v>415</v>
      </c>
      <c r="C32" s="78" t="s">
        <v>10</v>
      </c>
      <c r="D32" s="75">
        <f t="shared" si="1"/>
        <v>0</v>
      </c>
      <c r="E32" s="78"/>
      <c r="F32" s="78"/>
      <c r="G32" s="78">
        <v>2055404.6</v>
      </c>
      <c r="H32" s="78"/>
      <c r="I32" s="78"/>
      <c r="J32" s="78"/>
      <c r="K32" s="78"/>
      <c r="L32" s="78"/>
      <c r="M32" s="79"/>
      <c r="N32" s="79"/>
      <c r="O32" s="79"/>
      <c r="P32" s="78"/>
      <c r="Q32" s="78"/>
      <c r="R32" s="78"/>
      <c r="S32" s="78"/>
      <c r="T32" s="78"/>
      <c r="U32" s="78"/>
      <c r="V32" s="81"/>
    </row>
    <row r="33" spans="1:22" ht="51.75" customHeight="1">
      <c r="A33" s="78" t="s">
        <v>416</v>
      </c>
      <c r="B33" s="80" t="s">
        <v>417</v>
      </c>
      <c r="C33" s="78" t="s">
        <v>10</v>
      </c>
      <c r="D33" s="75">
        <f t="shared" si="1"/>
        <v>0</v>
      </c>
      <c r="E33" s="78"/>
      <c r="F33" s="78"/>
      <c r="G33" s="78">
        <v>59848.2</v>
      </c>
      <c r="H33" s="78"/>
      <c r="I33" s="78"/>
      <c r="J33" s="78"/>
      <c r="K33" s="78"/>
      <c r="L33" s="78"/>
      <c r="M33" s="79"/>
      <c r="N33" s="79"/>
      <c r="O33" s="79"/>
      <c r="P33" s="78"/>
      <c r="Q33" s="78"/>
      <c r="R33" s="78"/>
      <c r="S33" s="78"/>
      <c r="T33" s="78"/>
      <c r="U33" s="78"/>
      <c r="V33" s="81"/>
    </row>
  </sheetData>
  <sheetProtection/>
  <mergeCells count="25">
    <mergeCell ref="C3:C5"/>
    <mergeCell ref="S1:V1"/>
    <mergeCell ref="B3:B5"/>
    <mergeCell ref="A3:A5"/>
    <mergeCell ref="A2:U2"/>
    <mergeCell ref="J3:L3"/>
    <mergeCell ref="P3:R3"/>
    <mergeCell ref="S3:U3"/>
    <mergeCell ref="J4:J5"/>
    <mergeCell ref="K4:L4"/>
    <mergeCell ref="D3:F3"/>
    <mergeCell ref="G3:I3"/>
    <mergeCell ref="D4:D5"/>
    <mergeCell ref="E4:F4"/>
    <mergeCell ref="G4:G5"/>
    <mergeCell ref="H4:I4"/>
    <mergeCell ref="V7:V13"/>
    <mergeCell ref="V4:V5"/>
    <mergeCell ref="Q4:R4"/>
    <mergeCell ref="S4:S5"/>
    <mergeCell ref="T4:U4"/>
    <mergeCell ref="M3:O3"/>
    <mergeCell ref="M4:M5"/>
    <mergeCell ref="N4:O4"/>
    <mergeCell ref="P4:P5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2"/>
  <sheetViews>
    <sheetView tabSelected="1" zoomScale="145" zoomScaleNormal="145" zoomScalePageLayoutView="0" workbookViewId="0" topLeftCell="A1">
      <pane xSplit="6" ySplit="11" topLeftCell="S50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B3" sqref="AB3"/>
    </sheetView>
  </sheetViews>
  <sheetFormatPr defaultColWidth="9.140625" defaultRowHeight="12"/>
  <cols>
    <col min="1" max="1" width="5.28125" style="124" customWidth="1"/>
    <col min="2" max="3" width="3.00390625" style="124" customWidth="1"/>
    <col min="4" max="4" width="3.00390625" style="125" customWidth="1"/>
    <col min="5" max="5" width="33.421875" style="126" customWidth="1"/>
    <col min="6" max="6" width="7.00390625" style="125" customWidth="1"/>
    <col min="7" max="7" width="9.7109375" style="64" customWidth="1"/>
    <col min="8" max="8" width="10.28125" style="64" customWidth="1"/>
    <col min="9" max="9" width="11.00390625" style="64" customWidth="1"/>
    <col min="10" max="15" width="10.8515625" style="64" customWidth="1"/>
    <col min="16" max="16" width="13.421875" style="64" customWidth="1"/>
    <col min="17" max="17" width="10.8515625" style="64" customWidth="1"/>
    <col min="18" max="18" width="12.28125" style="64" customWidth="1"/>
    <col min="19" max="24" width="10.8515625" style="64" customWidth="1"/>
    <col min="25" max="25" width="24.7109375" style="97" customWidth="1"/>
    <col min="26" max="16384" width="9.28125" style="97" customWidth="1"/>
  </cols>
  <sheetData>
    <row r="1" spans="1:24" s="91" customFormat="1" ht="17.25" customHeight="1">
      <c r="A1" s="87"/>
      <c r="B1" s="87"/>
      <c r="C1" s="87"/>
      <c r="D1" s="88"/>
      <c r="E1" s="89"/>
      <c r="F1" s="88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5" s="5" customFormat="1" ht="66.75" customHeight="1">
      <c r="A2" s="3"/>
      <c r="B2" s="4"/>
      <c r="C2" s="3"/>
      <c r="D2" s="3"/>
      <c r="E2" s="3"/>
      <c r="F2" s="3"/>
      <c r="G2" s="63"/>
      <c r="H2" s="63"/>
      <c r="I2" s="63"/>
      <c r="J2" s="63"/>
      <c r="K2" s="64"/>
      <c r="L2" s="64"/>
      <c r="M2" s="64"/>
      <c r="N2" s="64"/>
      <c r="O2" s="64"/>
      <c r="P2" s="64"/>
      <c r="Q2" s="64"/>
      <c r="R2" s="64"/>
      <c r="S2" s="162"/>
      <c r="T2" s="162"/>
      <c r="U2" s="162"/>
      <c r="V2" s="155" t="s">
        <v>517</v>
      </c>
      <c r="W2" s="155"/>
      <c r="X2" s="155"/>
      <c r="Y2" s="155"/>
    </row>
    <row r="3" spans="1:24" s="91" customFormat="1" ht="10.5">
      <c r="A3" s="87"/>
      <c r="B3" s="87"/>
      <c r="C3" s="87"/>
      <c r="D3" s="88"/>
      <c r="E3" s="89"/>
      <c r="F3" s="88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5" s="91" customFormat="1" ht="41.25" customHeight="1">
      <c r="A4" s="160" t="s">
        <v>492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6" spans="1:25" ht="10.5">
      <c r="A6" s="92"/>
      <c r="B6" s="92"/>
      <c r="C6" s="92"/>
      <c r="D6" s="93"/>
      <c r="E6" s="94"/>
      <c r="F6" s="93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6" t="s">
        <v>0</v>
      </c>
    </row>
    <row r="7" spans="1:25" ht="10.5">
      <c r="A7" s="158" t="s">
        <v>1</v>
      </c>
      <c r="B7" s="158" t="s">
        <v>183</v>
      </c>
      <c r="C7" s="158" t="s">
        <v>184</v>
      </c>
      <c r="D7" s="158" t="s">
        <v>185</v>
      </c>
      <c r="E7" s="153" t="s">
        <v>418</v>
      </c>
      <c r="F7" s="153" t="s">
        <v>3</v>
      </c>
      <c r="G7" s="161" t="s">
        <v>484</v>
      </c>
      <c r="H7" s="161"/>
      <c r="I7" s="161"/>
      <c r="J7" s="161" t="s">
        <v>487</v>
      </c>
      <c r="K7" s="161"/>
      <c r="L7" s="161"/>
      <c r="M7" s="161" t="s">
        <v>181</v>
      </c>
      <c r="N7" s="161"/>
      <c r="O7" s="161"/>
      <c r="P7" s="161" t="s">
        <v>488</v>
      </c>
      <c r="Q7" s="161"/>
      <c r="R7" s="161"/>
      <c r="S7" s="161" t="s">
        <v>482</v>
      </c>
      <c r="T7" s="161"/>
      <c r="U7" s="161"/>
      <c r="V7" s="161" t="s">
        <v>489</v>
      </c>
      <c r="W7" s="161"/>
      <c r="X7" s="161"/>
      <c r="Y7" s="128" t="s">
        <v>420</v>
      </c>
    </row>
    <row r="8" spans="1:25" ht="10.5">
      <c r="A8" s="158"/>
      <c r="B8" s="158"/>
      <c r="C8" s="158"/>
      <c r="D8" s="158"/>
      <c r="E8" s="153"/>
      <c r="F8" s="153"/>
      <c r="G8" s="159" t="s">
        <v>4</v>
      </c>
      <c r="H8" s="159" t="s">
        <v>5</v>
      </c>
      <c r="I8" s="159"/>
      <c r="J8" s="159" t="s">
        <v>4</v>
      </c>
      <c r="K8" s="159" t="s">
        <v>5</v>
      </c>
      <c r="L8" s="159"/>
      <c r="M8" s="159" t="s">
        <v>4</v>
      </c>
      <c r="N8" s="159" t="s">
        <v>5</v>
      </c>
      <c r="O8" s="159"/>
      <c r="P8" s="159" t="s">
        <v>4</v>
      </c>
      <c r="Q8" s="159" t="s">
        <v>5</v>
      </c>
      <c r="R8" s="159"/>
      <c r="S8" s="159" t="s">
        <v>4</v>
      </c>
      <c r="T8" s="159" t="s">
        <v>5</v>
      </c>
      <c r="U8" s="159"/>
      <c r="V8" s="159" t="s">
        <v>4</v>
      </c>
      <c r="W8" s="159" t="s">
        <v>5</v>
      </c>
      <c r="X8" s="159"/>
      <c r="Y8" s="150" t="s">
        <v>490</v>
      </c>
    </row>
    <row r="9" spans="1:25" ht="48" customHeight="1">
      <c r="A9" s="158"/>
      <c r="B9" s="158"/>
      <c r="C9" s="158"/>
      <c r="D9" s="158"/>
      <c r="E9" s="153"/>
      <c r="F9" s="153"/>
      <c r="G9" s="159"/>
      <c r="H9" s="98" t="s">
        <v>6</v>
      </c>
      <c r="I9" s="98" t="s">
        <v>7</v>
      </c>
      <c r="J9" s="159"/>
      <c r="K9" s="98" t="s">
        <v>6</v>
      </c>
      <c r="L9" s="98" t="s">
        <v>7</v>
      </c>
      <c r="M9" s="159"/>
      <c r="N9" s="98" t="s">
        <v>6</v>
      </c>
      <c r="O9" s="98" t="s">
        <v>7</v>
      </c>
      <c r="P9" s="159"/>
      <c r="Q9" s="98" t="s">
        <v>6</v>
      </c>
      <c r="R9" s="98" t="s">
        <v>7</v>
      </c>
      <c r="S9" s="159"/>
      <c r="T9" s="98" t="s">
        <v>6</v>
      </c>
      <c r="U9" s="98" t="s">
        <v>7</v>
      </c>
      <c r="V9" s="159"/>
      <c r="W9" s="98" t="s">
        <v>6</v>
      </c>
      <c r="X9" s="98" t="s">
        <v>7</v>
      </c>
      <c r="Y9" s="150"/>
    </row>
    <row r="10" spans="1:25" ht="10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98">
        <v>7</v>
      </c>
      <c r="H10" s="98">
        <v>8</v>
      </c>
      <c r="I10" s="98">
        <v>9</v>
      </c>
      <c r="J10" s="98">
        <v>10</v>
      </c>
      <c r="K10" s="98">
        <v>11</v>
      </c>
      <c r="L10" s="98">
        <v>12</v>
      </c>
      <c r="M10" s="98">
        <v>13</v>
      </c>
      <c r="N10" s="98">
        <v>14</v>
      </c>
      <c r="O10" s="98">
        <v>15</v>
      </c>
      <c r="P10" s="98">
        <v>16</v>
      </c>
      <c r="Q10" s="98">
        <v>17</v>
      </c>
      <c r="R10" s="98">
        <v>18</v>
      </c>
      <c r="S10" s="98">
        <v>19</v>
      </c>
      <c r="T10" s="98">
        <v>20</v>
      </c>
      <c r="U10" s="98">
        <v>21</v>
      </c>
      <c r="V10" s="98">
        <v>22</v>
      </c>
      <c r="W10" s="98">
        <v>23</v>
      </c>
      <c r="X10" s="98">
        <v>24</v>
      </c>
      <c r="Y10" s="72">
        <v>25</v>
      </c>
    </row>
    <row r="11" spans="1:26" ht="19.5" customHeight="1">
      <c r="A11" s="72" t="s">
        <v>10</v>
      </c>
      <c r="B11" s="72" t="s">
        <v>10</v>
      </c>
      <c r="C11" s="72" t="s">
        <v>10</v>
      </c>
      <c r="D11" s="72" t="s">
        <v>10</v>
      </c>
      <c r="E11" s="99" t="s">
        <v>186</v>
      </c>
      <c r="F11" s="100"/>
      <c r="G11" s="101">
        <f>+H11+I11</f>
        <v>3799143</v>
      </c>
      <c r="H11" s="101">
        <f>+H12+H75+H91+H126+H158+H187+H199+H254+H290+H299</f>
        <v>3716875.6</v>
      </c>
      <c r="I11" s="101">
        <f>+I12+I75+I91+I126+I158+I187+I199+I254+I290+I299</f>
        <v>82267.40000000001</v>
      </c>
      <c r="J11" s="101">
        <f>+K11+L11</f>
        <v>7604740.8</v>
      </c>
      <c r="K11" s="101">
        <f>+K12+K75+K91+K126+K158+K187+K199+K254+K290+K299</f>
        <v>4650000</v>
      </c>
      <c r="L11" s="101">
        <f>+L12+L75+L91+L126+L158+L187+L199+L254+L290+L299</f>
        <v>2954740.8</v>
      </c>
      <c r="M11" s="101">
        <f>+N11+O11</f>
        <v>5927155.100000001</v>
      </c>
      <c r="N11" s="101">
        <f>+N12+N75+N91+N126+N158+N187+N199+N254+N290+N299+N88</f>
        <v>5227155</v>
      </c>
      <c r="O11" s="101">
        <f>+O12+O75+O91+O126+O158+O187+O199+O254+O290+O299</f>
        <v>700000.1000000004</v>
      </c>
      <c r="P11" s="101">
        <f>+M11-J11</f>
        <v>-1677585.6999999993</v>
      </c>
      <c r="Q11" s="101">
        <f>+N11-K11</f>
        <v>577155</v>
      </c>
      <c r="R11" s="101">
        <f>+O11-L11</f>
        <v>-2254740.6999999993</v>
      </c>
      <c r="S11" s="101">
        <f aca="true" t="shared" si="0" ref="S11:S17">+T11+U11</f>
        <v>6382715.1</v>
      </c>
      <c r="T11" s="101">
        <f>+T12+T75+T91+T126+T158+T187+T199+T254+T290+T299+T88</f>
        <v>5682715</v>
      </c>
      <c r="U11" s="101">
        <f>+U12+U75+U91+U126+U158+U187+U199+U254+U290+U299+U88</f>
        <v>700000.1000000001</v>
      </c>
      <c r="V11" s="101">
        <f aca="true" t="shared" si="1" ref="V11:V17">+W11+X11</f>
        <v>6861027.1</v>
      </c>
      <c r="W11" s="101">
        <f>+W12+W75+W91+W126+W158+W187+W199+W254+W290+W299+W88</f>
        <v>6161027</v>
      </c>
      <c r="X11" s="101">
        <f>+X12+X75+X91+X126+X158+X187+X199+X254+X290+X299+X88</f>
        <v>700000.1000000001</v>
      </c>
      <c r="Y11" s="164" t="s">
        <v>511</v>
      </c>
      <c r="Z11" s="102"/>
    </row>
    <row r="12" spans="1:26" ht="31.5">
      <c r="A12" s="72" t="s">
        <v>187</v>
      </c>
      <c r="B12" s="72" t="s">
        <v>188</v>
      </c>
      <c r="C12" s="72" t="s">
        <v>189</v>
      </c>
      <c r="D12" s="72" t="s">
        <v>189</v>
      </c>
      <c r="E12" s="99" t="s">
        <v>190</v>
      </c>
      <c r="F12" s="100"/>
      <c r="G12" s="101">
        <f aca="true" t="shared" si="2" ref="G12:G17">+H12+I12</f>
        <v>1432444.4</v>
      </c>
      <c r="H12" s="101">
        <f>+H14+H54+H63</f>
        <v>1032406.4</v>
      </c>
      <c r="I12" s="101">
        <f>+I14+I54+I63</f>
        <v>400038</v>
      </c>
      <c r="J12" s="101">
        <f aca="true" t="shared" si="3" ref="J12:J73">+K12+L12</f>
        <v>1298019</v>
      </c>
      <c r="K12" s="101">
        <f>+K14+K54+K63</f>
        <v>1148009</v>
      </c>
      <c r="L12" s="101">
        <f>+L14+L54+L63</f>
        <v>150010</v>
      </c>
      <c r="M12" s="101">
        <f aca="true" t="shared" si="4" ref="M12:M73">+N12+O12</f>
        <v>1326910</v>
      </c>
      <c r="N12" s="101">
        <f>+N14+N54+N63</f>
        <v>1256910</v>
      </c>
      <c r="O12" s="101">
        <f>+O14+O54+O63</f>
        <v>70000</v>
      </c>
      <c r="P12" s="101">
        <f aca="true" t="shared" si="5" ref="P12:P73">+M12-J12</f>
        <v>28891</v>
      </c>
      <c r="Q12" s="101">
        <f aca="true" t="shared" si="6" ref="Q12:Q66">+N12-K12</f>
        <v>108901</v>
      </c>
      <c r="R12" s="101">
        <f aca="true" t="shared" si="7" ref="R12:R66">+O12-L12</f>
        <v>-80010</v>
      </c>
      <c r="S12" s="101">
        <f t="shared" si="0"/>
        <v>1420811.5</v>
      </c>
      <c r="T12" s="101">
        <f>+T14+T54+T63</f>
        <v>1365811.5</v>
      </c>
      <c r="U12" s="101">
        <f>+U14+U54+U63</f>
        <v>55000</v>
      </c>
      <c r="V12" s="101">
        <f t="shared" si="1"/>
        <v>1499712.3</v>
      </c>
      <c r="W12" s="101">
        <f>+W14+W54+W63</f>
        <v>1474712.3</v>
      </c>
      <c r="X12" s="101">
        <f>+X14+X54+X63</f>
        <v>25000</v>
      </c>
      <c r="Y12" s="165"/>
      <c r="Z12" s="102"/>
    </row>
    <row r="13" spans="1:26" ht="10.5">
      <c r="A13" s="103"/>
      <c r="B13" s="103"/>
      <c r="C13" s="103"/>
      <c r="D13" s="104"/>
      <c r="E13" s="105" t="s">
        <v>5</v>
      </c>
      <c r="F13" s="104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65"/>
      <c r="Z13" s="102"/>
    </row>
    <row r="14" spans="1:26" ht="63">
      <c r="A14" s="72" t="s">
        <v>191</v>
      </c>
      <c r="B14" s="72" t="s">
        <v>188</v>
      </c>
      <c r="C14" s="72" t="s">
        <v>192</v>
      </c>
      <c r="D14" s="72" t="s">
        <v>189</v>
      </c>
      <c r="E14" s="106" t="s">
        <v>193</v>
      </c>
      <c r="F14" s="107"/>
      <c r="G14" s="101">
        <f t="shared" si="2"/>
        <v>1148390</v>
      </c>
      <c r="H14" s="108">
        <f>+H16</f>
        <v>985405.8</v>
      </c>
      <c r="I14" s="108">
        <f>+I16</f>
        <v>162984.2</v>
      </c>
      <c r="J14" s="101">
        <f t="shared" si="3"/>
        <v>1144010</v>
      </c>
      <c r="K14" s="108">
        <f>+K16</f>
        <v>1089009</v>
      </c>
      <c r="L14" s="108">
        <f>+L16</f>
        <v>55001</v>
      </c>
      <c r="M14" s="101">
        <f t="shared" si="4"/>
        <v>1242910</v>
      </c>
      <c r="N14" s="108">
        <f>+N16</f>
        <v>1197910</v>
      </c>
      <c r="O14" s="108">
        <f>+O16</f>
        <v>45000</v>
      </c>
      <c r="P14" s="101">
        <f t="shared" si="5"/>
        <v>98900</v>
      </c>
      <c r="Q14" s="101">
        <f t="shared" si="6"/>
        <v>108901</v>
      </c>
      <c r="R14" s="101">
        <f t="shared" si="7"/>
        <v>-10001</v>
      </c>
      <c r="S14" s="101">
        <f t="shared" si="0"/>
        <v>1361811.5</v>
      </c>
      <c r="T14" s="108">
        <f>+T16</f>
        <v>1306811.5</v>
      </c>
      <c r="U14" s="108">
        <f>+U16</f>
        <v>55000</v>
      </c>
      <c r="V14" s="101">
        <f t="shared" si="1"/>
        <v>1440712.3</v>
      </c>
      <c r="W14" s="108">
        <f>+W16</f>
        <v>1415712.3</v>
      </c>
      <c r="X14" s="108">
        <f>+X16</f>
        <v>25000</v>
      </c>
      <c r="Y14" s="166"/>
      <c r="Z14" s="102"/>
    </row>
    <row r="15" spans="1:26" ht="10.5">
      <c r="A15" s="103"/>
      <c r="B15" s="103"/>
      <c r="C15" s="103"/>
      <c r="D15" s="104"/>
      <c r="E15" s="105" t="s">
        <v>194</v>
      </c>
      <c r="F15" s="104"/>
      <c r="G15" s="101">
        <f t="shared" si="2"/>
        <v>0</v>
      </c>
      <c r="H15" s="101"/>
      <c r="I15" s="101"/>
      <c r="J15" s="101">
        <f t="shared" si="3"/>
        <v>0</v>
      </c>
      <c r="K15" s="101"/>
      <c r="L15" s="101"/>
      <c r="M15" s="101">
        <f t="shared" si="4"/>
        <v>0</v>
      </c>
      <c r="N15" s="101"/>
      <c r="O15" s="101"/>
      <c r="P15" s="101">
        <f t="shared" si="5"/>
        <v>0</v>
      </c>
      <c r="Q15" s="101">
        <f t="shared" si="6"/>
        <v>0</v>
      </c>
      <c r="R15" s="101">
        <f t="shared" si="7"/>
        <v>0</v>
      </c>
      <c r="S15" s="101">
        <f t="shared" si="0"/>
        <v>0</v>
      </c>
      <c r="T15" s="101"/>
      <c r="U15" s="101"/>
      <c r="V15" s="101">
        <f t="shared" si="1"/>
        <v>0</v>
      </c>
      <c r="W15" s="101"/>
      <c r="X15" s="101"/>
      <c r="Y15" s="129"/>
      <c r="Z15" s="102"/>
    </row>
    <row r="16" spans="1:26" ht="21">
      <c r="A16" s="72" t="s">
        <v>195</v>
      </c>
      <c r="B16" s="72" t="s">
        <v>188</v>
      </c>
      <c r="C16" s="72" t="s">
        <v>192</v>
      </c>
      <c r="D16" s="72" t="s">
        <v>192</v>
      </c>
      <c r="E16" s="105" t="s">
        <v>196</v>
      </c>
      <c r="F16" s="104"/>
      <c r="G16" s="101">
        <f t="shared" si="2"/>
        <v>1148390</v>
      </c>
      <c r="H16" s="101">
        <f>SUM(H18:H53)</f>
        <v>985405.8</v>
      </c>
      <c r="I16" s="101">
        <f>SUM(I18:I53)</f>
        <v>162984.2</v>
      </c>
      <c r="J16" s="101">
        <f t="shared" si="3"/>
        <v>1144010</v>
      </c>
      <c r="K16" s="101">
        <f>SUM(K18:K53)</f>
        <v>1089009</v>
      </c>
      <c r="L16" s="101">
        <f>SUM(L18:L53)</f>
        <v>55001</v>
      </c>
      <c r="M16" s="101">
        <f t="shared" si="4"/>
        <v>1242910</v>
      </c>
      <c r="N16" s="101">
        <f>SUM(N18:N53)</f>
        <v>1197910</v>
      </c>
      <c r="O16" s="101">
        <f>SUM(O18:O53)</f>
        <v>45000</v>
      </c>
      <c r="P16" s="101">
        <f t="shared" si="5"/>
        <v>98900</v>
      </c>
      <c r="Q16" s="101">
        <f t="shared" si="6"/>
        <v>108901</v>
      </c>
      <c r="R16" s="101">
        <f t="shared" si="7"/>
        <v>-10001</v>
      </c>
      <c r="S16" s="101">
        <f t="shared" si="0"/>
        <v>1361811.5</v>
      </c>
      <c r="T16" s="101">
        <f>SUM(T18:T53)</f>
        <v>1306811.5</v>
      </c>
      <c r="U16" s="101">
        <f>SUM(U18:U53)</f>
        <v>55000</v>
      </c>
      <c r="V16" s="101">
        <f t="shared" si="1"/>
        <v>1440712.3</v>
      </c>
      <c r="W16" s="101">
        <f>SUM(W18:W53)</f>
        <v>1415712.3</v>
      </c>
      <c r="X16" s="101">
        <f>SUM(X18:X53)</f>
        <v>25000</v>
      </c>
      <c r="Y16" s="163" t="s">
        <v>512</v>
      </c>
      <c r="Z16" s="102"/>
    </row>
    <row r="17" spans="1:26" ht="10.5">
      <c r="A17" s="103"/>
      <c r="B17" s="103"/>
      <c r="C17" s="103"/>
      <c r="D17" s="104"/>
      <c r="E17" s="105" t="s">
        <v>5</v>
      </c>
      <c r="F17" s="104"/>
      <c r="G17" s="101">
        <f t="shared" si="2"/>
        <v>0</v>
      </c>
      <c r="H17" s="101"/>
      <c r="I17" s="101"/>
      <c r="J17" s="101">
        <f t="shared" si="3"/>
        <v>0</v>
      </c>
      <c r="K17" s="101"/>
      <c r="L17" s="101"/>
      <c r="M17" s="101">
        <f t="shared" si="4"/>
        <v>0</v>
      </c>
      <c r="N17" s="101"/>
      <c r="O17" s="101"/>
      <c r="P17" s="101">
        <f t="shared" si="5"/>
        <v>0</v>
      </c>
      <c r="Q17" s="101">
        <f t="shared" si="6"/>
        <v>0</v>
      </c>
      <c r="R17" s="101">
        <f t="shared" si="7"/>
        <v>0</v>
      </c>
      <c r="S17" s="101">
        <f t="shared" si="0"/>
        <v>0</v>
      </c>
      <c r="T17" s="101"/>
      <c r="U17" s="101"/>
      <c r="V17" s="101">
        <f t="shared" si="1"/>
        <v>0</v>
      </c>
      <c r="W17" s="101"/>
      <c r="X17" s="101"/>
      <c r="Y17" s="163"/>
      <c r="Z17" s="102"/>
    </row>
    <row r="18" spans="1:26" ht="30.75" customHeight="1">
      <c r="A18" s="103"/>
      <c r="B18" s="103"/>
      <c r="C18" s="103"/>
      <c r="D18" s="104"/>
      <c r="E18" s="105" t="s">
        <v>320</v>
      </c>
      <c r="F18" s="72" t="s">
        <v>319</v>
      </c>
      <c r="G18" s="101">
        <f>+H18+I18</f>
        <v>906176.6</v>
      </c>
      <c r="H18" s="101">
        <v>906176.6</v>
      </c>
      <c r="I18" s="101"/>
      <c r="J18" s="101">
        <f t="shared" si="3"/>
        <v>800000</v>
      </c>
      <c r="K18" s="101">
        <v>800000</v>
      </c>
      <c r="L18" s="101"/>
      <c r="M18" s="101">
        <f t="shared" si="4"/>
        <v>880000</v>
      </c>
      <c r="N18" s="101">
        <f>K18*10/100+K18</f>
        <v>880000</v>
      </c>
      <c r="O18" s="101"/>
      <c r="P18" s="101">
        <f t="shared" si="5"/>
        <v>80000</v>
      </c>
      <c r="Q18" s="101">
        <f t="shared" si="6"/>
        <v>80000</v>
      </c>
      <c r="R18" s="101">
        <f t="shared" si="7"/>
        <v>0</v>
      </c>
      <c r="S18" s="101">
        <f>+T18+U18</f>
        <v>960000</v>
      </c>
      <c r="T18" s="101">
        <f>K18*20/100+K18</f>
        <v>960000</v>
      </c>
      <c r="U18" s="101"/>
      <c r="V18" s="101">
        <f>+W18+X18</f>
        <v>1040000</v>
      </c>
      <c r="W18" s="101">
        <f>K18*30/100+K18</f>
        <v>1040000</v>
      </c>
      <c r="X18" s="101"/>
      <c r="Y18" s="163"/>
      <c r="Z18" s="102"/>
    </row>
    <row r="19" spans="1:26" ht="21">
      <c r="A19" s="103"/>
      <c r="B19" s="103"/>
      <c r="C19" s="103"/>
      <c r="D19" s="104"/>
      <c r="E19" s="109" t="s">
        <v>321</v>
      </c>
      <c r="F19" s="72">
        <v>4112</v>
      </c>
      <c r="G19" s="101">
        <f>+H19+I19</f>
        <v>0</v>
      </c>
      <c r="H19" s="101"/>
      <c r="I19" s="101"/>
      <c r="J19" s="101">
        <f t="shared" si="3"/>
        <v>132500</v>
      </c>
      <c r="K19" s="101">
        <v>132500</v>
      </c>
      <c r="L19" s="101"/>
      <c r="M19" s="101">
        <f t="shared" si="4"/>
        <v>145750</v>
      </c>
      <c r="N19" s="101">
        <f>K19*10/100+K19</f>
        <v>145750</v>
      </c>
      <c r="O19" s="101"/>
      <c r="P19" s="101">
        <f t="shared" si="5"/>
        <v>13250</v>
      </c>
      <c r="Q19" s="101">
        <f t="shared" si="6"/>
        <v>13250</v>
      </c>
      <c r="R19" s="101">
        <f t="shared" si="7"/>
        <v>0</v>
      </c>
      <c r="S19" s="101">
        <f>+T19+U19</f>
        <v>159000</v>
      </c>
      <c r="T19" s="101">
        <f aca="true" t="shared" si="8" ref="T19:T45">K19*20/100+K19</f>
        <v>159000</v>
      </c>
      <c r="U19" s="101"/>
      <c r="V19" s="101">
        <f>+W19+X19</f>
        <v>172250</v>
      </c>
      <c r="W19" s="101">
        <f aca="true" t="shared" si="9" ref="W19:W45">K19*30/100+K19</f>
        <v>172250</v>
      </c>
      <c r="X19" s="101"/>
      <c r="Y19" s="129"/>
      <c r="Z19" s="102"/>
    </row>
    <row r="20" spans="1:26" ht="10.5">
      <c r="A20" s="103"/>
      <c r="B20" s="103"/>
      <c r="C20" s="103"/>
      <c r="D20" s="104"/>
      <c r="E20" s="109" t="s">
        <v>499</v>
      </c>
      <c r="F20" s="72">
        <v>4115</v>
      </c>
      <c r="G20" s="101">
        <f>+H20+I20</f>
        <v>0</v>
      </c>
      <c r="H20" s="101"/>
      <c r="I20" s="101"/>
      <c r="J20" s="101">
        <f t="shared" si="3"/>
        <v>22500</v>
      </c>
      <c r="K20" s="101">
        <v>22500</v>
      </c>
      <c r="L20" s="101"/>
      <c r="M20" s="101">
        <f t="shared" si="4"/>
        <v>24750</v>
      </c>
      <c r="N20" s="101">
        <f aca="true" t="shared" si="10" ref="N20:N46">K20*10/100+K20</f>
        <v>24750</v>
      </c>
      <c r="O20" s="101"/>
      <c r="P20" s="101">
        <f t="shared" si="5"/>
        <v>2250</v>
      </c>
      <c r="Q20" s="101">
        <f t="shared" si="6"/>
        <v>2250</v>
      </c>
      <c r="R20" s="101">
        <f t="shared" si="7"/>
        <v>0</v>
      </c>
      <c r="S20" s="101">
        <f>+T20+U20</f>
        <v>27000</v>
      </c>
      <c r="T20" s="101">
        <f t="shared" si="8"/>
        <v>27000</v>
      </c>
      <c r="U20" s="101"/>
      <c r="V20" s="101">
        <f>+W20+X20</f>
        <v>29250</v>
      </c>
      <c r="W20" s="101">
        <f t="shared" si="9"/>
        <v>29250</v>
      </c>
      <c r="X20" s="101"/>
      <c r="Y20" s="129"/>
      <c r="Z20" s="102"/>
    </row>
    <row r="21" spans="1:26" ht="21">
      <c r="A21" s="103"/>
      <c r="B21" s="103"/>
      <c r="C21" s="103"/>
      <c r="D21" s="104"/>
      <c r="E21" s="105" t="s">
        <v>427</v>
      </c>
      <c r="F21" s="72">
        <v>4211</v>
      </c>
      <c r="G21" s="101">
        <f>+H21+I21</f>
        <v>0</v>
      </c>
      <c r="H21" s="101"/>
      <c r="I21" s="101"/>
      <c r="J21" s="101">
        <f t="shared" si="3"/>
        <v>0</v>
      </c>
      <c r="K21" s="101"/>
      <c r="L21" s="101"/>
      <c r="M21" s="101"/>
      <c r="N21" s="101">
        <f t="shared" si="10"/>
        <v>0</v>
      </c>
      <c r="O21" s="101"/>
      <c r="P21" s="101">
        <f t="shared" si="5"/>
        <v>0</v>
      </c>
      <c r="Q21" s="101">
        <f t="shared" si="6"/>
        <v>0</v>
      </c>
      <c r="R21" s="101">
        <f t="shared" si="7"/>
        <v>0</v>
      </c>
      <c r="S21" s="101"/>
      <c r="T21" s="101">
        <f t="shared" si="8"/>
        <v>0</v>
      </c>
      <c r="U21" s="101"/>
      <c r="V21" s="101"/>
      <c r="W21" s="101">
        <f t="shared" si="9"/>
        <v>0</v>
      </c>
      <c r="X21" s="101"/>
      <c r="Y21" s="129"/>
      <c r="Z21" s="102"/>
    </row>
    <row r="22" spans="1:26" ht="10.5">
      <c r="A22" s="103"/>
      <c r="B22" s="103"/>
      <c r="C22" s="103"/>
      <c r="D22" s="104"/>
      <c r="E22" s="105" t="s">
        <v>323</v>
      </c>
      <c r="F22" s="72" t="s">
        <v>322</v>
      </c>
      <c r="G22" s="101">
        <f aca="true" t="shared" si="11" ref="G22:G85">+H22+I22</f>
        <v>31175.4</v>
      </c>
      <c r="H22" s="101">
        <v>31175.4</v>
      </c>
      <c r="I22" s="101"/>
      <c r="J22" s="101">
        <f t="shared" si="3"/>
        <v>45000</v>
      </c>
      <c r="K22" s="101">
        <v>45000</v>
      </c>
      <c r="L22" s="101"/>
      <c r="M22" s="101">
        <f t="shared" si="4"/>
        <v>49500</v>
      </c>
      <c r="N22" s="101">
        <f t="shared" si="10"/>
        <v>49500</v>
      </c>
      <c r="O22" s="101"/>
      <c r="P22" s="101">
        <f t="shared" si="5"/>
        <v>4500</v>
      </c>
      <c r="Q22" s="101">
        <f t="shared" si="6"/>
        <v>4500</v>
      </c>
      <c r="R22" s="101">
        <f t="shared" si="7"/>
        <v>0</v>
      </c>
      <c r="S22" s="101">
        <f aca="true" t="shared" si="12" ref="S22:S28">+T22+U22</f>
        <v>54000</v>
      </c>
      <c r="T22" s="101">
        <f t="shared" si="8"/>
        <v>54000</v>
      </c>
      <c r="U22" s="101"/>
      <c r="V22" s="101">
        <f aca="true" t="shared" si="13" ref="V22:V28">+W22+X22</f>
        <v>58500</v>
      </c>
      <c r="W22" s="101">
        <f t="shared" si="9"/>
        <v>58500</v>
      </c>
      <c r="X22" s="101"/>
      <c r="Y22" s="129"/>
      <c r="Z22" s="102"/>
    </row>
    <row r="23" spans="1:26" ht="10.5">
      <c r="A23" s="103"/>
      <c r="B23" s="103"/>
      <c r="C23" s="103"/>
      <c r="D23" s="104"/>
      <c r="E23" s="105" t="s">
        <v>325</v>
      </c>
      <c r="F23" s="72" t="s">
        <v>324</v>
      </c>
      <c r="G23" s="101">
        <f t="shared" si="11"/>
        <v>6939.5</v>
      </c>
      <c r="H23" s="101">
        <v>6939.5</v>
      </c>
      <c r="I23" s="101"/>
      <c r="J23" s="101">
        <f t="shared" si="3"/>
        <v>8000</v>
      </c>
      <c r="K23" s="101">
        <v>8000</v>
      </c>
      <c r="L23" s="101"/>
      <c r="M23" s="101">
        <f t="shared" si="4"/>
        <v>8800</v>
      </c>
      <c r="N23" s="101">
        <f t="shared" si="10"/>
        <v>8800</v>
      </c>
      <c r="O23" s="101"/>
      <c r="P23" s="101">
        <f t="shared" si="5"/>
        <v>800</v>
      </c>
      <c r="Q23" s="101">
        <f t="shared" si="6"/>
        <v>800</v>
      </c>
      <c r="R23" s="101">
        <f t="shared" si="7"/>
        <v>0</v>
      </c>
      <c r="S23" s="101">
        <f t="shared" si="12"/>
        <v>9600</v>
      </c>
      <c r="T23" s="101">
        <f t="shared" si="8"/>
        <v>9600</v>
      </c>
      <c r="U23" s="101"/>
      <c r="V23" s="101">
        <f t="shared" si="13"/>
        <v>10400</v>
      </c>
      <c r="W23" s="101">
        <f t="shared" si="9"/>
        <v>10400</v>
      </c>
      <c r="X23" s="101"/>
      <c r="Y23" s="129"/>
      <c r="Z23" s="102"/>
    </row>
    <row r="24" spans="1:26" ht="10.5">
      <c r="A24" s="103"/>
      <c r="B24" s="103"/>
      <c r="C24" s="103"/>
      <c r="D24" s="104"/>
      <c r="E24" s="105" t="s">
        <v>327</v>
      </c>
      <c r="F24" s="72" t="s">
        <v>326</v>
      </c>
      <c r="G24" s="101">
        <f t="shared" si="11"/>
        <v>6197.8</v>
      </c>
      <c r="H24" s="101">
        <v>6197.8</v>
      </c>
      <c r="I24" s="101"/>
      <c r="J24" s="101">
        <f t="shared" si="3"/>
        <v>10000</v>
      </c>
      <c r="K24" s="101">
        <v>10000</v>
      </c>
      <c r="L24" s="101"/>
      <c r="M24" s="101">
        <f t="shared" si="4"/>
        <v>11000</v>
      </c>
      <c r="N24" s="101">
        <f t="shared" si="10"/>
        <v>11000</v>
      </c>
      <c r="O24" s="101"/>
      <c r="P24" s="101">
        <f t="shared" si="5"/>
        <v>1000</v>
      </c>
      <c r="Q24" s="101">
        <f t="shared" si="6"/>
        <v>1000</v>
      </c>
      <c r="R24" s="101">
        <f t="shared" si="7"/>
        <v>0</v>
      </c>
      <c r="S24" s="101">
        <f t="shared" si="12"/>
        <v>12000</v>
      </c>
      <c r="T24" s="101">
        <f t="shared" si="8"/>
        <v>12000</v>
      </c>
      <c r="U24" s="101"/>
      <c r="V24" s="101">
        <f t="shared" si="13"/>
        <v>13000</v>
      </c>
      <c r="W24" s="101">
        <f t="shared" si="9"/>
        <v>13000</v>
      </c>
      <c r="X24" s="101"/>
      <c r="Y24" s="129"/>
      <c r="Z24" s="102"/>
    </row>
    <row r="25" spans="1:26" ht="10.5">
      <c r="A25" s="103"/>
      <c r="B25" s="103"/>
      <c r="C25" s="103"/>
      <c r="D25" s="104"/>
      <c r="E25" s="105" t="s">
        <v>329</v>
      </c>
      <c r="F25" s="72" t="s">
        <v>328</v>
      </c>
      <c r="G25" s="101">
        <f t="shared" si="11"/>
        <v>751</v>
      </c>
      <c r="H25" s="101">
        <v>751</v>
      </c>
      <c r="I25" s="101"/>
      <c r="J25" s="101">
        <f t="shared" si="3"/>
        <v>1000</v>
      </c>
      <c r="K25" s="101">
        <v>1000</v>
      </c>
      <c r="L25" s="101"/>
      <c r="M25" s="101">
        <f t="shared" si="4"/>
        <v>1100</v>
      </c>
      <c r="N25" s="101">
        <f t="shared" si="10"/>
        <v>1100</v>
      </c>
      <c r="O25" s="101"/>
      <c r="P25" s="101">
        <f t="shared" si="5"/>
        <v>100</v>
      </c>
      <c r="Q25" s="101">
        <f t="shared" si="6"/>
        <v>100</v>
      </c>
      <c r="R25" s="101">
        <f t="shared" si="7"/>
        <v>0</v>
      </c>
      <c r="S25" s="101">
        <f t="shared" si="12"/>
        <v>1200</v>
      </c>
      <c r="T25" s="101">
        <f t="shared" si="8"/>
        <v>1200</v>
      </c>
      <c r="U25" s="101"/>
      <c r="V25" s="101">
        <f t="shared" si="13"/>
        <v>1300</v>
      </c>
      <c r="W25" s="101">
        <f t="shared" si="9"/>
        <v>1300</v>
      </c>
      <c r="X25" s="101"/>
      <c r="Y25" s="129"/>
      <c r="Z25" s="102"/>
    </row>
    <row r="26" spans="1:26" ht="21">
      <c r="A26" s="103"/>
      <c r="B26" s="103"/>
      <c r="C26" s="103"/>
      <c r="D26" s="104"/>
      <c r="E26" s="105" t="s">
        <v>331</v>
      </c>
      <c r="F26" s="72" t="s">
        <v>330</v>
      </c>
      <c r="G26" s="101">
        <f t="shared" si="11"/>
        <v>0</v>
      </c>
      <c r="H26" s="101"/>
      <c r="I26" s="101"/>
      <c r="J26" s="101">
        <f t="shared" si="3"/>
        <v>2000</v>
      </c>
      <c r="K26" s="101">
        <v>2000</v>
      </c>
      <c r="L26" s="101"/>
      <c r="M26" s="101">
        <f t="shared" si="4"/>
        <v>2200</v>
      </c>
      <c r="N26" s="101">
        <f t="shared" si="10"/>
        <v>2200</v>
      </c>
      <c r="O26" s="101"/>
      <c r="P26" s="101">
        <f t="shared" si="5"/>
        <v>200</v>
      </c>
      <c r="Q26" s="101">
        <f t="shared" si="6"/>
        <v>200</v>
      </c>
      <c r="R26" s="101">
        <f t="shared" si="7"/>
        <v>0</v>
      </c>
      <c r="S26" s="101">
        <f t="shared" si="12"/>
        <v>2400</v>
      </c>
      <c r="T26" s="101">
        <f t="shared" si="8"/>
        <v>2400</v>
      </c>
      <c r="U26" s="101"/>
      <c r="V26" s="101">
        <f t="shared" si="13"/>
        <v>2600</v>
      </c>
      <c r="W26" s="101">
        <f t="shared" si="9"/>
        <v>2600</v>
      </c>
      <c r="X26" s="101"/>
      <c r="Y26" s="129"/>
      <c r="Z26" s="102"/>
    </row>
    <row r="27" spans="1:26" ht="10.5">
      <c r="A27" s="103"/>
      <c r="B27" s="103"/>
      <c r="C27" s="103"/>
      <c r="D27" s="104"/>
      <c r="E27" s="105" t="s">
        <v>333</v>
      </c>
      <c r="F27" s="72" t="s">
        <v>332</v>
      </c>
      <c r="G27" s="101">
        <f t="shared" si="11"/>
        <v>0</v>
      </c>
      <c r="H27" s="101"/>
      <c r="I27" s="101"/>
      <c r="J27" s="101">
        <f t="shared" si="3"/>
        <v>1000</v>
      </c>
      <c r="K27" s="101">
        <v>1000</v>
      </c>
      <c r="L27" s="101"/>
      <c r="M27" s="101">
        <f t="shared" si="4"/>
        <v>1100</v>
      </c>
      <c r="N27" s="101">
        <f t="shared" si="10"/>
        <v>1100</v>
      </c>
      <c r="O27" s="101"/>
      <c r="P27" s="101">
        <f t="shared" si="5"/>
        <v>100</v>
      </c>
      <c r="Q27" s="101">
        <f t="shared" si="6"/>
        <v>100</v>
      </c>
      <c r="R27" s="101">
        <f t="shared" si="7"/>
        <v>0</v>
      </c>
      <c r="S27" s="101">
        <f t="shared" si="12"/>
        <v>1200</v>
      </c>
      <c r="T27" s="101">
        <f t="shared" si="8"/>
        <v>1200</v>
      </c>
      <c r="U27" s="101"/>
      <c r="V27" s="101">
        <f t="shared" si="13"/>
        <v>1300</v>
      </c>
      <c r="W27" s="101">
        <f t="shared" si="9"/>
        <v>1300</v>
      </c>
      <c r="X27" s="101"/>
      <c r="Y27" s="129"/>
      <c r="Z27" s="102"/>
    </row>
    <row r="28" spans="1:26" ht="21">
      <c r="A28" s="103"/>
      <c r="B28" s="103"/>
      <c r="C28" s="103"/>
      <c r="D28" s="104"/>
      <c r="E28" s="105" t="s">
        <v>335</v>
      </c>
      <c r="F28" s="72" t="s">
        <v>334</v>
      </c>
      <c r="G28" s="101">
        <f t="shared" si="11"/>
        <v>0</v>
      </c>
      <c r="H28" s="101"/>
      <c r="I28" s="101"/>
      <c r="J28" s="101">
        <f t="shared" si="3"/>
        <v>3000</v>
      </c>
      <c r="K28" s="101">
        <v>3000</v>
      </c>
      <c r="L28" s="101"/>
      <c r="M28" s="101">
        <f t="shared" si="4"/>
        <v>3300</v>
      </c>
      <c r="N28" s="101">
        <f t="shared" si="10"/>
        <v>3300</v>
      </c>
      <c r="O28" s="101"/>
      <c r="P28" s="101">
        <f t="shared" si="5"/>
        <v>300</v>
      </c>
      <c r="Q28" s="101">
        <f t="shared" si="6"/>
        <v>300</v>
      </c>
      <c r="R28" s="101">
        <f t="shared" si="7"/>
        <v>0</v>
      </c>
      <c r="S28" s="101">
        <f t="shared" si="12"/>
        <v>3600</v>
      </c>
      <c r="T28" s="101">
        <f t="shared" si="8"/>
        <v>3600</v>
      </c>
      <c r="U28" s="101"/>
      <c r="V28" s="101">
        <f t="shared" si="13"/>
        <v>3900</v>
      </c>
      <c r="W28" s="101">
        <f t="shared" si="9"/>
        <v>3900</v>
      </c>
      <c r="X28" s="101"/>
      <c r="Y28" s="129"/>
      <c r="Z28" s="102"/>
    </row>
    <row r="29" spans="1:26" ht="10.5">
      <c r="A29" s="103"/>
      <c r="B29" s="103"/>
      <c r="C29" s="103"/>
      <c r="D29" s="104"/>
      <c r="E29" s="109" t="s">
        <v>336</v>
      </c>
      <c r="F29" s="72">
        <v>4231</v>
      </c>
      <c r="G29" s="101">
        <f t="shared" si="11"/>
        <v>0</v>
      </c>
      <c r="H29" s="101"/>
      <c r="I29" s="101"/>
      <c r="J29" s="101"/>
      <c r="K29" s="101"/>
      <c r="L29" s="101"/>
      <c r="M29" s="101"/>
      <c r="N29" s="101">
        <f t="shared" si="10"/>
        <v>0</v>
      </c>
      <c r="O29" s="101"/>
      <c r="P29" s="101">
        <f t="shared" si="5"/>
        <v>0</v>
      </c>
      <c r="Q29" s="101">
        <f t="shared" si="6"/>
        <v>0</v>
      </c>
      <c r="R29" s="101">
        <f t="shared" si="7"/>
        <v>0</v>
      </c>
      <c r="S29" s="101"/>
      <c r="T29" s="101">
        <f t="shared" si="8"/>
        <v>0</v>
      </c>
      <c r="U29" s="101"/>
      <c r="V29" s="101"/>
      <c r="W29" s="101">
        <f t="shared" si="9"/>
        <v>0</v>
      </c>
      <c r="X29" s="101"/>
      <c r="Y29" s="129"/>
      <c r="Z29" s="102"/>
    </row>
    <row r="30" spans="1:26" ht="10.5">
      <c r="A30" s="103"/>
      <c r="B30" s="103"/>
      <c r="C30" s="103"/>
      <c r="D30" s="104"/>
      <c r="E30" s="105" t="s">
        <v>338</v>
      </c>
      <c r="F30" s="72" t="s">
        <v>337</v>
      </c>
      <c r="G30" s="101">
        <f t="shared" si="11"/>
        <v>258.6</v>
      </c>
      <c r="H30" s="101">
        <v>258.6</v>
      </c>
      <c r="I30" s="101"/>
      <c r="J30" s="101">
        <f t="shared" si="3"/>
        <v>1509</v>
      </c>
      <c r="K30" s="101">
        <v>1509</v>
      </c>
      <c r="L30" s="101"/>
      <c r="M30" s="101">
        <f t="shared" si="4"/>
        <v>1660</v>
      </c>
      <c r="N30" s="101">
        <v>1660</v>
      </c>
      <c r="O30" s="101"/>
      <c r="P30" s="101">
        <f t="shared" si="5"/>
        <v>151</v>
      </c>
      <c r="Q30" s="101">
        <f t="shared" si="6"/>
        <v>151</v>
      </c>
      <c r="R30" s="101">
        <f t="shared" si="7"/>
        <v>0</v>
      </c>
      <c r="S30" s="101">
        <v>1811</v>
      </c>
      <c r="T30" s="101">
        <v>1811</v>
      </c>
      <c r="U30" s="101"/>
      <c r="V30" s="101">
        <f>+W30+X30</f>
        <v>1962</v>
      </c>
      <c r="W30" s="101">
        <v>1962</v>
      </c>
      <c r="X30" s="101"/>
      <c r="Y30" s="129"/>
      <c r="Z30" s="102"/>
    </row>
    <row r="31" spans="1:26" ht="21">
      <c r="A31" s="103"/>
      <c r="B31" s="103"/>
      <c r="C31" s="103"/>
      <c r="D31" s="104"/>
      <c r="E31" s="105" t="s">
        <v>340</v>
      </c>
      <c r="F31" s="72" t="s">
        <v>339</v>
      </c>
      <c r="G31" s="101">
        <f t="shared" si="11"/>
        <v>725</v>
      </c>
      <c r="H31" s="101">
        <v>725</v>
      </c>
      <c r="I31" s="101"/>
      <c r="J31" s="101">
        <f t="shared" si="3"/>
        <v>1000</v>
      </c>
      <c r="K31" s="101">
        <v>1000</v>
      </c>
      <c r="L31" s="101"/>
      <c r="M31" s="101">
        <f t="shared" si="4"/>
        <v>1100</v>
      </c>
      <c r="N31" s="101">
        <f t="shared" si="10"/>
        <v>1100</v>
      </c>
      <c r="O31" s="101"/>
      <c r="P31" s="101">
        <f t="shared" si="5"/>
        <v>100</v>
      </c>
      <c r="Q31" s="101">
        <f t="shared" si="6"/>
        <v>100</v>
      </c>
      <c r="R31" s="101">
        <f t="shared" si="7"/>
        <v>0</v>
      </c>
      <c r="S31" s="101">
        <f>+T31+U31</f>
        <v>1200</v>
      </c>
      <c r="T31" s="101">
        <f t="shared" si="8"/>
        <v>1200</v>
      </c>
      <c r="U31" s="101"/>
      <c r="V31" s="101">
        <f>+W31+X31</f>
        <v>1300</v>
      </c>
      <c r="W31" s="101">
        <f t="shared" si="9"/>
        <v>1300</v>
      </c>
      <c r="X31" s="101"/>
      <c r="Y31" s="129"/>
      <c r="Z31" s="102"/>
    </row>
    <row r="32" spans="1:26" ht="10.5">
      <c r="A32" s="103"/>
      <c r="B32" s="103"/>
      <c r="C32" s="103"/>
      <c r="D32" s="104"/>
      <c r="E32" s="109" t="s">
        <v>341</v>
      </c>
      <c r="F32" s="72">
        <v>4234</v>
      </c>
      <c r="G32" s="101">
        <f t="shared" si="11"/>
        <v>0</v>
      </c>
      <c r="H32" s="101"/>
      <c r="I32" s="101"/>
      <c r="J32" s="101"/>
      <c r="K32" s="101"/>
      <c r="L32" s="101"/>
      <c r="M32" s="101"/>
      <c r="N32" s="101">
        <f t="shared" si="10"/>
        <v>0</v>
      </c>
      <c r="O32" s="101"/>
      <c r="P32" s="101">
        <f t="shared" si="5"/>
        <v>0</v>
      </c>
      <c r="Q32" s="101">
        <f t="shared" si="6"/>
        <v>0</v>
      </c>
      <c r="R32" s="101">
        <f t="shared" si="7"/>
        <v>0</v>
      </c>
      <c r="S32" s="101"/>
      <c r="T32" s="101">
        <f t="shared" si="8"/>
        <v>0</v>
      </c>
      <c r="U32" s="101"/>
      <c r="V32" s="101"/>
      <c r="W32" s="101">
        <f t="shared" si="9"/>
        <v>0</v>
      </c>
      <c r="X32" s="101"/>
      <c r="Y32" s="129"/>
      <c r="Z32" s="102"/>
    </row>
    <row r="33" spans="1:26" ht="10.5">
      <c r="A33" s="103"/>
      <c r="B33" s="103"/>
      <c r="C33" s="103"/>
      <c r="D33" s="104"/>
      <c r="E33" s="105" t="s">
        <v>342</v>
      </c>
      <c r="F33" s="72">
        <v>4235</v>
      </c>
      <c r="G33" s="101">
        <f t="shared" si="11"/>
        <v>0</v>
      </c>
      <c r="H33" s="101"/>
      <c r="I33" s="101"/>
      <c r="J33" s="101"/>
      <c r="K33" s="101"/>
      <c r="L33" s="101"/>
      <c r="M33" s="101"/>
      <c r="N33" s="101">
        <f t="shared" si="10"/>
        <v>0</v>
      </c>
      <c r="O33" s="101"/>
      <c r="P33" s="101">
        <f t="shared" si="5"/>
        <v>0</v>
      </c>
      <c r="Q33" s="101">
        <f t="shared" si="6"/>
        <v>0</v>
      </c>
      <c r="R33" s="101">
        <f t="shared" si="7"/>
        <v>0</v>
      </c>
      <c r="S33" s="101"/>
      <c r="T33" s="101">
        <f t="shared" si="8"/>
        <v>0</v>
      </c>
      <c r="U33" s="101"/>
      <c r="V33" s="101"/>
      <c r="W33" s="101">
        <f t="shared" si="9"/>
        <v>0</v>
      </c>
      <c r="X33" s="101"/>
      <c r="Y33" s="129"/>
      <c r="Z33" s="102"/>
    </row>
    <row r="34" spans="1:26" ht="21">
      <c r="A34" s="103"/>
      <c r="B34" s="103"/>
      <c r="C34" s="103"/>
      <c r="D34" s="104"/>
      <c r="E34" s="105" t="s">
        <v>421</v>
      </c>
      <c r="F34" s="72">
        <v>4236</v>
      </c>
      <c r="G34" s="101">
        <f t="shared" si="11"/>
        <v>0</v>
      </c>
      <c r="H34" s="101"/>
      <c r="I34" s="101"/>
      <c r="J34" s="101">
        <f t="shared" si="3"/>
        <v>1000</v>
      </c>
      <c r="K34" s="101">
        <v>1000</v>
      </c>
      <c r="L34" s="101"/>
      <c r="M34" s="101">
        <f t="shared" si="4"/>
        <v>1100</v>
      </c>
      <c r="N34" s="101">
        <f t="shared" si="10"/>
        <v>1100</v>
      </c>
      <c r="O34" s="101"/>
      <c r="P34" s="101">
        <f t="shared" si="5"/>
        <v>100</v>
      </c>
      <c r="Q34" s="101">
        <f t="shared" si="6"/>
        <v>100</v>
      </c>
      <c r="R34" s="101">
        <f t="shared" si="7"/>
        <v>0</v>
      </c>
      <c r="S34" s="101">
        <f>+T34+U34</f>
        <v>1200</v>
      </c>
      <c r="T34" s="101">
        <f t="shared" si="8"/>
        <v>1200</v>
      </c>
      <c r="U34" s="101"/>
      <c r="V34" s="101">
        <f>+W34+X34</f>
        <v>1300</v>
      </c>
      <c r="W34" s="101">
        <f t="shared" si="9"/>
        <v>1300</v>
      </c>
      <c r="X34" s="101"/>
      <c r="Y34" s="129"/>
      <c r="Z34" s="102"/>
    </row>
    <row r="35" spans="1:26" ht="21">
      <c r="A35" s="103"/>
      <c r="B35" s="103"/>
      <c r="C35" s="103"/>
      <c r="D35" s="104"/>
      <c r="E35" s="105" t="s">
        <v>343</v>
      </c>
      <c r="F35" s="72" t="s">
        <v>344</v>
      </c>
      <c r="G35" s="101">
        <f t="shared" si="11"/>
        <v>6028.4</v>
      </c>
      <c r="H35" s="101">
        <v>6028.4</v>
      </c>
      <c r="I35" s="101"/>
      <c r="J35" s="101">
        <f t="shared" si="3"/>
        <v>7000</v>
      </c>
      <c r="K35" s="101">
        <v>7000</v>
      </c>
      <c r="L35" s="101"/>
      <c r="M35" s="101">
        <f t="shared" si="4"/>
        <v>7700</v>
      </c>
      <c r="N35" s="101">
        <f t="shared" si="10"/>
        <v>7700</v>
      </c>
      <c r="O35" s="101"/>
      <c r="P35" s="101">
        <f t="shared" si="5"/>
        <v>700</v>
      </c>
      <c r="Q35" s="101">
        <f t="shared" si="6"/>
        <v>700</v>
      </c>
      <c r="R35" s="101">
        <f t="shared" si="7"/>
        <v>0</v>
      </c>
      <c r="S35" s="101">
        <f>+T35+U35</f>
        <v>8400</v>
      </c>
      <c r="T35" s="101">
        <f t="shared" si="8"/>
        <v>8400</v>
      </c>
      <c r="U35" s="101"/>
      <c r="V35" s="101">
        <f>+W35+X35</f>
        <v>9100</v>
      </c>
      <c r="W35" s="101">
        <f t="shared" si="9"/>
        <v>9100</v>
      </c>
      <c r="X35" s="101"/>
      <c r="Y35" s="129"/>
      <c r="Z35" s="102"/>
    </row>
    <row r="36" spans="1:26" ht="10.5">
      <c r="A36" s="103"/>
      <c r="B36" s="103"/>
      <c r="C36" s="103"/>
      <c r="D36" s="104"/>
      <c r="E36" s="105" t="s">
        <v>346</v>
      </c>
      <c r="F36" s="72" t="s">
        <v>345</v>
      </c>
      <c r="G36" s="101">
        <f t="shared" si="11"/>
        <v>0</v>
      </c>
      <c r="H36" s="101"/>
      <c r="I36" s="101"/>
      <c r="J36" s="101">
        <f t="shared" si="3"/>
        <v>500</v>
      </c>
      <c r="K36" s="101">
        <v>500</v>
      </c>
      <c r="L36" s="101"/>
      <c r="M36" s="101">
        <f t="shared" si="4"/>
        <v>550</v>
      </c>
      <c r="N36" s="101">
        <f t="shared" si="10"/>
        <v>550</v>
      </c>
      <c r="O36" s="101"/>
      <c r="P36" s="101">
        <f t="shared" si="5"/>
        <v>50</v>
      </c>
      <c r="Q36" s="101">
        <f t="shared" si="6"/>
        <v>50</v>
      </c>
      <c r="R36" s="101">
        <f t="shared" si="7"/>
        <v>0</v>
      </c>
      <c r="S36" s="101">
        <f>+T36+U36</f>
        <v>600</v>
      </c>
      <c r="T36" s="101">
        <f t="shared" si="8"/>
        <v>600</v>
      </c>
      <c r="U36" s="101"/>
      <c r="V36" s="101">
        <f>+W36+X36</f>
        <v>650</v>
      </c>
      <c r="W36" s="101">
        <f t="shared" si="9"/>
        <v>650</v>
      </c>
      <c r="X36" s="101"/>
      <c r="Y36" s="129"/>
      <c r="Z36" s="102"/>
    </row>
    <row r="37" spans="1:26" ht="21">
      <c r="A37" s="103"/>
      <c r="B37" s="103"/>
      <c r="C37" s="103"/>
      <c r="D37" s="104"/>
      <c r="E37" s="109" t="s">
        <v>347</v>
      </c>
      <c r="F37" s="72">
        <v>4251</v>
      </c>
      <c r="G37" s="101">
        <f t="shared" si="11"/>
        <v>0</v>
      </c>
      <c r="H37" s="101"/>
      <c r="I37" s="101"/>
      <c r="J37" s="101"/>
      <c r="K37" s="101"/>
      <c r="L37" s="101"/>
      <c r="M37" s="101"/>
      <c r="N37" s="101">
        <f t="shared" si="10"/>
        <v>0</v>
      </c>
      <c r="O37" s="101"/>
      <c r="P37" s="101">
        <f t="shared" si="5"/>
        <v>0</v>
      </c>
      <c r="Q37" s="101">
        <f t="shared" si="6"/>
        <v>0</v>
      </c>
      <c r="R37" s="101">
        <f t="shared" si="7"/>
        <v>0</v>
      </c>
      <c r="S37" s="101"/>
      <c r="T37" s="101">
        <f t="shared" si="8"/>
        <v>0</v>
      </c>
      <c r="U37" s="101"/>
      <c r="V37" s="101"/>
      <c r="W37" s="101">
        <f t="shared" si="9"/>
        <v>0</v>
      </c>
      <c r="X37" s="101"/>
      <c r="Y37" s="129"/>
      <c r="Z37" s="102"/>
    </row>
    <row r="38" spans="1:26" ht="21">
      <c r="A38" s="103"/>
      <c r="B38" s="103"/>
      <c r="C38" s="103"/>
      <c r="D38" s="104"/>
      <c r="E38" s="105" t="s">
        <v>349</v>
      </c>
      <c r="F38" s="72" t="s">
        <v>348</v>
      </c>
      <c r="G38" s="101">
        <f t="shared" si="11"/>
        <v>1994</v>
      </c>
      <c r="H38" s="101">
        <v>1994</v>
      </c>
      <c r="I38" s="101"/>
      <c r="J38" s="101">
        <f t="shared" si="3"/>
        <v>5000</v>
      </c>
      <c r="K38" s="101">
        <v>5000</v>
      </c>
      <c r="L38" s="101"/>
      <c r="M38" s="101">
        <f t="shared" si="4"/>
        <v>5500</v>
      </c>
      <c r="N38" s="101">
        <f t="shared" si="10"/>
        <v>5500</v>
      </c>
      <c r="O38" s="101"/>
      <c r="P38" s="101">
        <f t="shared" si="5"/>
        <v>500</v>
      </c>
      <c r="Q38" s="101">
        <f t="shared" si="6"/>
        <v>500</v>
      </c>
      <c r="R38" s="101">
        <f t="shared" si="7"/>
        <v>0</v>
      </c>
      <c r="S38" s="101">
        <f>+T38+U38</f>
        <v>6000</v>
      </c>
      <c r="T38" s="101">
        <f t="shared" si="8"/>
        <v>6000</v>
      </c>
      <c r="U38" s="101"/>
      <c r="V38" s="101">
        <f>+W38+X38</f>
        <v>6500</v>
      </c>
      <c r="W38" s="101">
        <f t="shared" si="9"/>
        <v>6500</v>
      </c>
      <c r="X38" s="101"/>
      <c r="Y38" s="129"/>
      <c r="Z38" s="102"/>
    </row>
    <row r="39" spans="1:26" ht="10.5">
      <c r="A39" s="103"/>
      <c r="B39" s="103"/>
      <c r="C39" s="103"/>
      <c r="D39" s="104"/>
      <c r="E39" s="105" t="s">
        <v>351</v>
      </c>
      <c r="F39" s="72" t="s">
        <v>350</v>
      </c>
      <c r="G39" s="101">
        <f t="shared" si="11"/>
        <v>4033.4</v>
      </c>
      <c r="H39" s="101">
        <v>4033.4</v>
      </c>
      <c r="I39" s="101"/>
      <c r="J39" s="101">
        <f t="shared" si="3"/>
        <v>15000</v>
      </c>
      <c r="K39" s="101">
        <v>15000</v>
      </c>
      <c r="L39" s="101"/>
      <c r="M39" s="101">
        <f t="shared" si="4"/>
        <v>16500</v>
      </c>
      <c r="N39" s="101">
        <f t="shared" si="10"/>
        <v>16500</v>
      </c>
      <c r="O39" s="101"/>
      <c r="P39" s="101">
        <f t="shared" si="5"/>
        <v>1500</v>
      </c>
      <c r="Q39" s="101">
        <f t="shared" si="6"/>
        <v>1500</v>
      </c>
      <c r="R39" s="101">
        <f t="shared" si="7"/>
        <v>0</v>
      </c>
      <c r="S39" s="101">
        <f>+T39+U39</f>
        <v>18000</v>
      </c>
      <c r="T39" s="101">
        <f t="shared" si="8"/>
        <v>18000</v>
      </c>
      <c r="U39" s="101"/>
      <c r="V39" s="101">
        <f>+W39+X39</f>
        <v>19500</v>
      </c>
      <c r="W39" s="101">
        <f t="shared" si="9"/>
        <v>19500</v>
      </c>
      <c r="X39" s="101"/>
      <c r="Y39" s="129"/>
      <c r="Z39" s="102"/>
    </row>
    <row r="40" spans="1:26" ht="21">
      <c r="A40" s="103"/>
      <c r="B40" s="103"/>
      <c r="C40" s="103"/>
      <c r="D40" s="104"/>
      <c r="E40" s="109" t="s">
        <v>473</v>
      </c>
      <c r="F40" s="72">
        <v>4263</v>
      </c>
      <c r="G40" s="101">
        <f t="shared" si="11"/>
        <v>0</v>
      </c>
      <c r="H40" s="101"/>
      <c r="I40" s="101"/>
      <c r="J40" s="101"/>
      <c r="K40" s="101"/>
      <c r="L40" s="101"/>
      <c r="M40" s="101"/>
      <c r="N40" s="101">
        <f t="shared" si="10"/>
        <v>0</v>
      </c>
      <c r="O40" s="101"/>
      <c r="P40" s="101">
        <f t="shared" si="5"/>
        <v>0</v>
      </c>
      <c r="Q40" s="101">
        <f t="shared" si="6"/>
        <v>0</v>
      </c>
      <c r="R40" s="101">
        <f t="shared" si="7"/>
        <v>0</v>
      </c>
      <c r="S40" s="101"/>
      <c r="T40" s="101">
        <f t="shared" si="8"/>
        <v>0</v>
      </c>
      <c r="U40" s="101"/>
      <c r="V40" s="101"/>
      <c r="W40" s="101">
        <f t="shared" si="9"/>
        <v>0</v>
      </c>
      <c r="X40" s="101"/>
      <c r="Y40" s="129"/>
      <c r="Z40" s="102"/>
    </row>
    <row r="41" spans="1:26" ht="10.5">
      <c r="A41" s="103"/>
      <c r="B41" s="103"/>
      <c r="C41" s="103"/>
      <c r="D41" s="104"/>
      <c r="E41" s="105" t="s">
        <v>353</v>
      </c>
      <c r="F41" s="72" t="s">
        <v>352</v>
      </c>
      <c r="G41" s="101">
        <f t="shared" si="11"/>
        <v>12318.2</v>
      </c>
      <c r="H41" s="101">
        <v>12318.2</v>
      </c>
      <c r="I41" s="101"/>
      <c r="J41" s="101">
        <f t="shared" si="3"/>
        <v>15000</v>
      </c>
      <c r="K41" s="101">
        <v>15000</v>
      </c>
      <c r="L41" s="101"/>
      <c r="M41" s="101">
        <f t="shared" si="4"/>
        <v>16500</v>
      </c>
      <c r="N41" s="101">
        <f t="shared" si="10"/>
        <v>16500</v>
      </c>
      <c r="O41" s="101"/>
      <c r="P41" s="101">
        <f t="shared" si="5"/>
        <v>1500</v>
      </c>
      <c r="Q41" s="101">
        <f t="shared" si="6"/>
        <v>1500</v>
      </c>
      <c r="R41" s="101">
        <f t="shared" si="7"/>
        <v>0</v>
      </c>
      <c r="S41" s="101">
        <f>+T41+U41</f>
        <v>18000</v>
      </c>
      <c r="T41" s="101">
        <f t="shared" si="8"/>
        <v>18000</v>
      </c>
      <c r="U41" s="101"/>
      <c r="V41" s="101">
        <f>+W41+X41</f>
        <v>19500</v>
      </c>
      <c r="W41" s="101">
        <f t="shared" si="9"/>
        <v>19500</v>
      </c>
      <c r="X41" s="101"/>
      <c r="Y41" s="129"/>
      <c r="Z41" s="102"/>
    </row>
    <row r="42" spans="1:26" ht="21">
      <c r="A42" s="103"/>
      <c r="B42" s="103"/>
      <c r="C42" s="103"/>
      <c r="D42" s="104"/>
      <c r="E42" s="109" t="s">
        <v>474</v>
      </c>
      <c r="F42" s="72">
        <v>4266</v>
      </c>
      <c r="G42" s="101">
        <f t="shared" si="11"/>
        <v>0</v>
      </c>
      <c r="H42" s="101"/>
      <c r="I42" s="101"/>
      <c r="J42" s="101"/>
      <c r="K42" s="101"/>
      <c r="L42" s="101"/>
      <c r="M42" s="101"/>
      <c r="N42" s="101">
        <f t="shared" si="10"/>
        <v>0</v>
      </c>
      <c r="O42" s="101"/>
      <c r="P42" s="101">
        <f t="shared" si="5"/>
        <v>0</v>
      </c>
      <c r="Q42" s="101">
        <f t="shared" si="6"/>
        <v>0</v>
      </c>
      <c r="R42" s="101">
        <f t="shared" si="7"/>
        <v>0</v>
      </c>
      <c r="S42" s="101"/>
      <c r="T42" s="101">
        <f t="shared" si="8"/>
        <v>0</v>
      </c>
      <c r="U42" s="101"/>
      <c r="V42" s="101"/>
      <c r="W42" s="101">
        <f t="shared" si="9"/>
        <v>0</v>
      </c>
      <c r="X42" s="101"/>
      <c r="Y42" s="129"/>
      <c r="Z42" s="102"/>
    </row>
    <row r="43" spans="1:26" ht="21">
      <c r="A43" s="103"/>
      <c r="B43" s="103"/>
      <c r="C43" s="103"/>
      <c r="D43" s="104"/>
      <c r="E43" s="105" t="s">
        <v>355</v>
      </c>
      <c r="F43" s="72" t="s">
        <v>354</v>
      </c>
      <c r="G43" s="101">
        <f t="shared" si="11"/>
        <v>8032.1</v>
      </c>
      <c r="H43" s="101">
        <v>8032.1</v>
      </c>
      <c r="I43" s="101"/>
      <c r="J43" s="101">
        <f t="shared" si="3"/>
        <v>15000</v>
      </c>
      <c r="K43" s="101">
        <v>15000</v>
      </c>
      <c r="L43" s="101"/>
      <c r="M43" s="101">
        <f t="shared" si="4"/>
        <v>16500</v>
      </c>
      <c r="N43" s="101">
        <f t="shared" si="10"/>
        <v>16500</v>
      </c>
      <c r="O43" s="101"/>
      <c r="P43" s="101">
        <f t="shared" si="5"/>
        <v>1500</v>
      </c>
      <c r="Q43" s="101">
        <f t="shared" si="6"/>
        <v>1500</v>
      </c>
      <c r="R43" s="101">
        <f t="shared" si="7"/>
        <v>0</v>
      </c>
      <c r="S43" s="101">
        <f>+T43+U43</f>
        <v>18000</v>
      </c>
      <c r="T43" s="101">
        <f t="shared" si="8"/>
        <v>18000</v>
      </c>
      <c r="U43" s="101"/>
      <c r="V43" s="101">
        <f>+W43+X43</f>
        <v>19500</v>
      </c>
      <c r="W43" s="101">
        <f t="shared" si="9"/>
        <v>19500</v>
      </c>
      <c r="X43" s="101"/>
      <c r="Y43" s="129"/>
      <c r="Z43" s="102"/>
    </row>
    <row r="44" spans="1:26" ht="10.5">
      <c r="A44" s="103"/>
      <c r="B44" s="103"/>
      <c r="C44" s="103"/>
      <c r="D44" s="104"/>
      <c r="E44" s="109" t="s">
        <v>356</v>
      </c>
      <c r="F44" s="72">
        <v>4269</v>
      </c>
      <c r="G44" s="101">
        <f t="shared" si="11"/>
        <v>0</v>
      </c>
      <c r="H44" s="101"/>
      <c r="I44" s="101"/>
      <c r="J44" s="101"/>
      <c r="K44" s="101"/>
      <c r="L44" s="101"/>
      <c r="M44" s="101"/>
      <c r="N44" s="101">
        <f t="shared" si="10"/>
        <v>0</v>
      </c>
      <c r="O44" s="101"/>
      <c r="P44" s="101">
        <f t="shared" si="5"/>
        <v>0</v>
      </c>
      <c r="Q44" s="101">
        <f t="shared" si="6"/>
        <v>0</v>
      </c>
      <c r="R44" s="101">
        <f t="shared" si="7"/>
        <v>0</v>
      </c>
      <c r="S44" s="101"/>
      <c r="T44" s="101">
        <f t="shared" si="8"/>
        <v>0</v>
      </c>
      <c r="U44" s="101"/>
      <c r="V44" s="101"/>
      <c r="W44" s="101">
        <f t="shared" si="9"/>
        <v>0</v>
      </c>
      <c r="X44" s="101"/>
      <c r="Y44" s="129"/>
      <c r="Z44" s="102"/>
    </row>
    <row r="45" spans="1:26" ht="10.5">
      <c r="A45" s="103"/>
      <c r="B45" s="103"/>
      <c r="C45" s="103"/>
      <c r="D45" s="104"/>
      <c r="E45" s="105" t="s">
        <v>422</v>
      </c>
      <c r="F45" s="72">
        <v>4822</v>
      </c>
      <c r="G45" s="101">
        <f t="shared" si="11"/>
        <v>101</v>
      </c>
      <c r="H45" s="101">
        <v>101</v>
      </c>
      <c r="I45" s="101"/>
      <c r="J45" s="101">
        <f t="shared" si="3"/>
        <v>1000</v>
      </c>
      <c r="K45" s="101">
        <v>1000</v>
      </c>
      <c r="L45" s="101"/>
      <c r="M45" s="101">
        <f t="shared" si="4"/>
        <v>1100</v>
      </c>
      <c r="N45" s="101">
        <f t="shared" si="10"/>
        <v>1100</v>
      </c>
      <c r="O45" s="101"/>
      <c r="P45" s="101">
        <f t="shared" si="5"/>
        <v>100</v>
      </c>
      <c r="Q45" s="101">
        <f t="shared" si="6"/>
        <v>100</v>
      </c>
      <c r="R45" s="101">
        <f t="shared" si="7"/>
        <v>0</v>
      </c>
      <c r="S45" s="101">
        <f>+T45+U45</f>
        <v>1200</v>
      </c>
      <c r="T45" s="101">
        <f t="shared" si="8"/>
        <v>1200</v>
      </c>
      <c r="U45" s="101"/>
      <c r="V45" s="101">
        <f>+W45+X45</f>
        <v>1300</v>
      </c>
      <c r="W45" s="101">
        <f t="shared" si="9"/>
        <v>1300</v>
      </c>
      <c r="X45" s="101"/>
      <c r="Y45" s="129"/>
      <c r="Z45" s="102"/>
    </row>
    <row r="46" spans="1:26" ht="10.5">
      <c r="A46" s="103"/>
      <c r="B46" s="103"/>
      <c r="C46" s="103"/>
      <c r="D46" s="104"/>
      <c r="E46" s="105" t="s">
        <v>363</v>
      </c>
      <c r="F46" s="72" t="s">
        <v>364</v>
      </c>
      <c r="G46" s="101">
        <f t="shared" si="11"/>
        <v>674.8</v>
      </c>
      <c r="H46" s="101">
        <v>674.8</v>
      </c>
      <c r="I46" s="101"/>
      <c r="J46" s="101">
        <f t="shared" si="3"/>
        <v>2000</v>
      </c>
      <c r="K46" s="101">
        <v>2000</v>
      </c>
      <c r="L46" s="101"/>
      <c r="M46" s="101">
        <f t="shared" si="4"/>
        <v>2200</v>
      </c>
      <c r="N46" s="101">
        <f t="shared" si="10"/>
        <v>2200</v>
      </c>
      <c r="O46" s="101"/>
      <c r="P46" s="101">
        <f t="shared" si="5"/>
        <v>200</v>
      </c>
      <c r="Q46" s="101">
        <f t="shared" si="6"/>
        <v>200</v>
      </c>
      <c r="R46" s="101">
        <f t="shared" si="7"/>
        <v>0</v>
      </c>
      <c r="S46" s="101">
        <f>+T46+U46</f>
        <v>2400.5</v>
      </c>
      <c r="T46" s="101">
        <v>2400.5</v>
      </c>
      <c r="U46" s="101"/>
      <c r="V46" s="101">
        <f>+W46+X46</f>
        <v>2600.3</v>
      </c>
      <c r="W46" s="101">
        <v>2600.3</v>
      </c>
      <c r="X46" s="101"/>
      <c r="Y46" s="129"/>
      <c r="Z46" s="102"/>
    </row>
    <row r="47" spans="1:26" ht="21">
      <c r="A47" s="103"/>
      <c r="B47" s="103"/>
      <c r="C47" s="103"/>
      <c r="D47" s="104"/>
      <c r="E47" s="109" t="s">
        <v>367</v>
      </c>
      <c r="F47" s="72">
        <v>5112</v>
      </c>
      <c r="G47" s="101">
        <f t="shared" si="11"/>
        <v>0</v>
      </c>
      <c r="H47" s="101"/>
      <c r="I47" s="101"/>
      <c r="J47" s="101"/>
      <c r="K47" s="101"/>
      <c r="L47" s="101"/>
      <c r="M47" s="101"/>
      <c r="N47" s="101"/>
      <c r="O47" s="101"/>
      <c r="P47" s="101">
        <f t="shared" si="5"/>
        <v>0</v>
      </c>
      <c r="Q47" s="101">
        <f t="shared" si="6"/>
        <v>0</v>
      </c>
      <c r="R47" s="101">
        <f t="shared" si="7"/>
        <v>0</v>
      </c>
      <c r="S47" s="101"/>
      <c r="T47" s="101"/>
      <c r="U47" s="101"/>
      <c r="V47" s="101"/>
      <c r="W47" s="101"/>
      <c r="X47" s="101"/>
      <c r="Y47" s="129"/>
      <c r="Z47" s="102"/>
    </row>
    <row r="48" spans="1:26" ht="21">
      <c r="A48" s="103"/>
      <c r="B48" s="103"/>
      <c r="C48" s="103"/>
      <c r="D48" s="104"/>
      <c r="E48" s="109" t="s">
        <v>369</v>
      </c>
      <c r="F48" s="72">
        <v>5113</v>
      </c>
      <c r="G48" s="101">
        <f t="shared" si="11"/>
        <v>73197.7</v>
      </c>
      <c r="H48" s="101"/>
      <c r="I48" s="101">
        <v>73197.7</v>
      </c>
      <c r="J48" s="101">
        <f t="shared" si="3"/>
        <v>39611</v>
      </c>
      <c r="K48" s="101"/>
      <c r="L48" s="101">
        <v>39611</v>
      </c>
      <c r="M48" s="101">
        <f t="shared" si="4"/>
        <v>28000</v>
      </c>
      <c r="N48" s="101"/>
      <c r="O48" s="101">
        <v>28000</v>
      </c>
      <c r="P48" s="101">
        <f t="shared" si="5"/>
        <v>-11611</v>
      </c>
      <c r="Q48" s="101">
        <f t="shared" si="6"/>
        <v>0</v>
      </c>
      <c r="R48" s="101">
        <f t="shared" si="7"/>
        <v>-11611</v>
      </c>
      <c r="S48" s="101">
        <f>+T48+U48</f>
        <v>37500</v>
      </c>
      <c r="T48" s="101"/>
      <c r="U48" s="101">
        <v>37500</v>
      </c>
      <c r="V48" s="101">
        <f>+W48+X48</f>
        <v>4500</v>
      </c>
      <c r="W48" s="101"/>
      <c r="X48" s="101">
        <v>4500</v>
      </c>
      <c r="Y48" s="129"/>
      <c r="Z48" s="102"/>
    </row>
    <row r="49" spans="1:26" ht="10.5">
      <c r="A49" s="103"/>
      <c r="B49" s="103"/>
      <c r="C49" s="103"/>
      <c r="D49" s="104"/>
      <c r="E49" s="109" t="s">
        <v>370</v>
      </c>
      <c r="F49" s="72">
        <v>5121</v>
      </c>
      <c r="G49" s="101">
        <f t="shared" si="11"/>
        <v>54390</v>
      </c>
      <c r="H49" s="101"/>
      <c r="I49" s="101">
        <v>54390</v>
      </c>
      <c r="J49" s="101">
        <f t="shared" si="3"/>
        <v>5000</v>
      </c>
      <c r="K49" s="101"/>
      <c r="L49" s="101">
        <v>5000</v>
      </c>
      <c r="M49" s="101">
        <f t="shared" si="4"/>
        <v>5000</v>
      </c>
      <c r="N49" s="101"/>
      <c r="O49" s="101">
        <v>5000</v>
      </c>
      <c r="P49" s="101">
        <f t="shared" si="5"/>
        <v>0</v>
      </c>
      <c r="Q49" s="101">
        <f t="shared" si="6"/>
        <v>0</v>
      </c>
      <c r="R49" s="101">
        <f t="shared" si="7"/>
        <v>0</v>
      </c>
      <c r="S49" s="101"/>
      <c r="T49" s="101"/>
      <c r="U49" s="101">
        <v>5000</v>
      </c>
      <c r="V49" s="101"/>
      <c r="W49" s="101"/>
      <c r="X49" s="101">
        <v>10000</v>
      </c>
      <c r="Y49" s="129"/>
      <c r="Z49" s="102"/>
    </row>
    <row r="50" spans="1:26" ht="10.5">
      <c r="A50" s="103"/>
      <c r="B50" s="103"/>
      <c r="C50" s="103"/>
      <c r="D50" s="104"/>
      <c r="E50" s="105" t="s">
        <v>372</v>
      </c>
      <c r="F50" s="72" t="s">
        <v>371</v>
      </c>
      <c r="G50" s="101">
        <f t="shared" si="11"/>
        <v>35396.5</v>
      </c>
      <c r="H50" s="101"/>
      <c r="I50" s="101">
        <v>35396.5</v>
      </c>
      <c r="J50" s="101">
        <f t="shared" si="3"/>
        <v>10000</v>
      </c>
      <c r="K50" s="101"/>
      <c r="L50" s="101">
        <v>10000</v>
      </c>
      <c r="M50" s="101">
        <f t="shared" si="4"/>
        <v>10000</v>
      </c>
      <c r="N50" s="101"/>
      <c r="O50" s="101">
        <v>10000</v>
      </c>
      <c r="P50" s="101">
        <f t="shared" si="5"/>
        <v>0</v>
      </c>
      <c r="Q50" s="101">
        <f t="shared" si="6"/>
        <v>0</v>
      </c>
      <c r="R50" s="101">
        <f t="shared" si="7"/>
        <v>0</v>
      </c>
      <c r="S50" s="101">
        <f>+T50+U50</f>
        <v>10000</v>
      </c>
      <c r="T50" s="101"/>
      <c r="U50" s="101">
        <v>10000</v>
      </c>
      <c r="V50" s="101">
        <f>+W50+X50</f>
        <v>10000</v>
      </c>
      <c r="W50" s="101"/>
      <c r="X50" s="101">
        <v>10000</v>
      </c>
      <c r="Y50" s="129"/>
      <c r="Z50" s="102"/>
    </row>
    <row r="51" spans="1:26" ht="10.5">
      <c r="A51" s="103"/>
      <c r="B51" s="103"/>
      <c r="C51" s="103"/>
      <c r="D51" s="104"/>
      <c r="E51" s="109" t="s">
        <v>373</v>
      </c>
      <c r="F51" s="72">
        <v>5129</v>
      </c>
      <c r="G51" s="101">
        <f t="shared" si="11"/>
        <v>0</v>
      </c>
      <c r="H51" s="101"/>
      <c r="I51" s="101"/>
      <c r="J51" s="101"/>
      <c r="K51" s="101"/>
      <c r="L51" s="101"/>
      <c r="M51" s="101"/>
      <c r="N51" s="101"/>
      <c r="O51" s="101"/>
      <c r="P51" s="101">
        <f t="shared" si="5"/>
        <v>0</v>
      </c>
      <c r="Q51" s="101">
        <f t="shared" si="6"/>
        <v>0</v>
      </c>
      <c r="R51" s="101">
        <f t="shared" si="7"/>
        <v>0</v>
      </c>
      <c r="S51" s="101"/>
      <c r="T51" s="101"/>
      <c r="U51" s="101"/>
      <c r="V51" s="101"/>
      <c r="W51" s="101"/>
      <c r="X51" s="101"/>
      <c r="Y51" s="129"/>
      <c r="Z51" s="102"/>
    </row>
    <row r="52" spans="1:26" ht="10.5">
      <c r="A52" s="103"/>
      <c r="B52" s="103"/>
      <c r="C52" s="103"/>
      <c r="D52" s="104"/>
      <c r="E52" s="109" t="s">
        <v>374</v>
      </c>
      <c r="F52" s="72">
        <v>5132</v>
      </c>
      <c r="G52" s="101">
        <f t="shared" si="11"/>
        <v>0</v>
      </c>
      <c r="H52" s="101"/>
      <c r="I52" s="101"/>
      <c r="J52" s="101"/>
      <c r="K52" s="101"/>
      <c r="L52" s="101"/>
      <c r="M52" s="101"/>
      <c r="N52" s="101"/>
      <c r="O52" s="101"/>
      <c r="P52" s="101">
        <f t="shared" si="5"/>
        <v>0</v>
      </c>
      <c r="Q52" s="101">
        <f t="shared" si="6"/>
        <v>0</v>
      </c>
      <c r="R52" s="101">
        <f t="shared" si="7"/>
        <v>0</v>
      </c>
      <c r="S52" s="101"/>
      <c r="T52" s="101"/>
      <c r="U52" s="101"/>
      <c r="V52" s="101"/>
      <c r="W52" s="101"/>
      <c r="X52" s="101"/>
      <c r="Y52" s="129"/>
      <c r="Z52" s="102"/>
    </row>
    <row r="53" spans="1:26" ht="21">
      <c r="A53" s="103"/>
      <c r="B53" s="103"/>
      <c r="C53" s="103"/>
      <c r="D53" s="104"/>
      <c r="E53" s="109" t="s">
        <v>375</v>
      </c>
      <c r="F53" s="72">
        <v>5134</v>
      </c>
      <c r="G53" s="101">
        <f t="shared" si="11"/>
        <v>0</v>
      </c>
      <c r="H53" s="101"/>
      <c r="I53" s="101"/>
      <c r="J53" s="101">
        <f t="shared" si="3"/>
        <v>390</v>
      </c>
      <c r="K53" s="101"/>
      <c r="L53" s="101">
        <v>390</v>
      </c>
      <c r="M53" s="101">
        <f t="shared" si="4"/>
        <v>2000</v>
      </c>
      <c r="N53" s="101"/>
      <c r="O53" s="101">
        <v>2000</v>
      </c>
      <c r="P53" s="101">
        <f t="shared" si="5"/>
        <v>1610</v>
      </c>
      <c r="Q53" s="101">
        <f t="shared" si="6"/>
        <v>0</v>
      </c>
      <c r="R53" s="101">
        <f t="shared" si="7"/>
        <v>1610</v>
      </c>
      <c r="S53" s="101">
        <f aca="true" t="shared" si="14" ref="S53:S62">+T53+U53</f>
        <v>2500</v>
      </c>
      <c r="T53" s="101"/>
      <c r="U53" s="101">
        <v>2500</v>
      </c>
      <c r="V53" s="101">
        <f aca="true" t="shared" si="15" ref="V53:V62">+W53+X53</f>
        <v>500</v>
      </c>
      <c r="W53" s="101"/>
      <c r="X53" s="101">
        <v>500</v>
      </c>
      <c r="Y53" s="129"/>
      <c r="Z53" s="102"/>
    </row>
    <row r="54" spans="1:26" ht="21">
      <c r="A54" s="72" t="s">
        <v>198</v>
      </c>
      <c r="B54" s="72" t="s">
        <v>188</v>
      </c>
      <c r="C54" s="72" t="s">
        <v>197</v>
      </c>
      <c r="D54" s="72" t="s">
        <v>189</v>
      </c>
      <c r="E54" s="106" t="s">
        <v>199</v>
      </c>
      <c r="F54" s="107"/>
      <c r="G54" s="101">
        <f t="shared" si="11"/>
        <v>14889</v>
      </c>
      <c r="H54" s="108">
        <f>+H56</f>
        <v>14889</v>
      </c>
      <c r="I54" s="108">
        <f>+I56</f>
        <v>0</v>
      </c>
      <c r="J54" s="101">
        <f t="shared" si="3"/>
        <v>18000</v>
      </c>
      <c r="K54" s="108">
        <f>+K56</f>
        <v>18000</v>
      </c>
      <c r="L54" s="108">
        <f>+L56</f>
        <v>0</v>
      </c>
      <c r="M54" s="101">
        <f t="shared" si="4"/>
        <v>18000</v>
      </c>
      <c r="N54" s="108">
        <f>+N56</f>
        <v>18000</v>
      </c>
      <c r="O54" s="108">
        <f>+O56</f>
        <v>0</v>
      </c>
      <c r="P54" s="101">
        <f t="shared" si="5"/>
        <v>0</v>
      </c>
      <c r="Q54" s="101">
        <f t="shared" si="6"/>
        <v>0</v>
      </c>
      <c r="R54" s="101">
        <f t="shared" si="7"/>
        <v>0</v>
      </c>
      <c r="S54" s="101">
        <f t="shared" si="14"/>
        <v>18000</v>
      </c>
      <c r="T54" s="108">
        <f>+T56</f>
        <v>18000</v>
      </c>
      <c r="U54" s="108">
        <f>+U56</f>
        <v>0</v>
      </c>
      <c r="V54" s="101">
        <f t="shared" si="15"/>
        <v>18000</v>
      </c>
      <c r="W54" s="108">
        <f>+W56</f>
        <v>18000</v>
      </c>
      <c r="X54" s="108">
        <f>+X56</f>
        <v>0</v>
      </c>
      <c r="Y54" s="129"/>
      <c r="Z54" s="102"/>
    </row>
    <row r="55" spans="1:26" ht="10.5">
      <c r="A55" s="103"/>
      <c r="B55" s="103"/>
      <c r="C55" s="103"/>
      <c r="D55" s="104"/>
      <c r="E55" s="105" t="s">
        <v>194</v>
      </c>
      <c r="F55" s="104"/>
      <c r="G55" s="101">
        <f t="shared" si="11"/>
        <v>0</v>
      </c>
      <c r="H55" s="101"/>
      <c r="I55" s="101"/>
      <c r="J55" s="101">
        <f t="shared" si="3"/>
        <v>0</v>
      </c>
      <c r="K55" s="101"/>
      <c r="L55" s="101"/>
      <c r="M55" s="101">
        <f t="shared" si="4"/>
        <v>0</v>
      </c>
      <c r="N55" s="101"/>
      <c r="O55" s="101"/>
      <c r="P55" s="101">
        <f t="shared" si="5"/>
        <v>0</v>
      </c>
      <c r="Q55" s="101">
        <f t="shared" si="6"/>
        <v>0</v>
      </c>
      <c r="R55" s="101">
        <f t="shared" si="7"/>
        <v>0</v>
      </c>
      <c r="S55" s="101">
        <f t="shared" si="14"/>
        <v>0</v>
      </c>
      <c r="T55" s="101"/>
      <c r="U55" s="101"/>
      <c r="V55" s="101">
        <f t="shared" si="15"/>
        <v>0</v>
      </c>
      <c r="W55" s="101"/>
      <c r="X55" s="101"/>
      <c r="Y55" s="129"/>
      <c r="Z55" s="102"/>
    </row>
    <row r="56" spans="1:26" ht="21">
      <c r="A56" s="72">
        <v>2133</v>
      </c>
      <c r="B56" s="72" t="s">
        <v>188</v>
      </c>
      <c r="C56" s="72" t="s">
        <v>197</v>
      </c>
      <c r="D56" s="72">
        <v>3</v>
      </c>
      <c r="E56" s="105" t="s">
        <v>423</v>
      </c>
      <c r="F56" s="72"/>
      <c r="G56" s="101">
        <f t="shared" si="11"/>
        <v>14889</v>
      </c>
      <c r="H56" s="101">
        <f>SUM(H58:H62)</f>
        <v>14889</v>
      </c>
      <c r="I56" s="101">
        <f>SUM(I58:I62)</f>
        <v>0</v>
      </c>
      <c r="J56" s="101">
        <f t="shared" si="3"/>
        <v>18000</v>
      </c>
      <c r="K56" s="101">
        <f>SUM(K58:K62)</f>
        <v>18000</v>
      </c>
      <c r="L56" s="101">
        <f>SUM(L58:L62)</f>
        <v>0</v>
      </c>
      <c r="M56" s="101">
        <f t="shared" si="4"/>
        <v>18000</v>
      </c>
      <c r="N56" s="101">
        <f>SUM(N58:N62)</f>
        <v>18000</v>
      </c>
      <c r="O56" s="101">
        <f>SUM(O58:O62)</f>
        <v>0</v>
      </c>
      <c r="P56" s="101">
        <f t="shared" si="5"/>
        <v>0</v>
      </c>
      <c r="Q56" s="101">
        <f t="shared" si="6"/>
        <v>0</v>
      </c>
      <c r="R56" s="101">
        <f t="shared" si="7"/>
        <v>0</v>
      </c>
      <c r="S56" s="101">
        <f t="shared" si="14"/>
        <v>18000</v>
      </c>
      <c r="T56" s="101">
        <f>SUM(T58:T62)</f>
        <v>18000</v>
      </c>
      <c r="U56" s="101">
        <f>SUM(U58:U62)</f>
        <v>0</v>
      </c>
      <c r="V56" s="101">
        <f t="shared" si="15"/>
        <v>18000</v>
      </c>
      <c r="W56" s="101">
        <f>SUM(W58:W62)</f>
        <v>18000</v>
      </c>
      <c r="X56" s="101">
        <f>SUM(X58:X62)</f>
        <v>0</v>
      </c>
      <c r="Y56" s="129"/>
      <c r="Z56" s="102"/>
    </row>
    <row r="57" spans="1:26" ht="10.5">
      <c r="A57" s="103"/>
      <c r="B57" s="103"/>
      <c r="C57" s="103"/>
      <c r="D57" s="104"/>
      <c r="E57" s="105" t="s">
        <v>5</v>
      </c>
      <c r="F57" s="72"/>
      <c r="G57" s="101">
        <f t="shared" si="11"/>
        <v>0</v>
      </c>
      <c r="H57" s="101"/>
      <c r="I57" s="101"/>
      <c r="J57" s="101"/>
      <c r="K57" s="101"/>
      <c r="L57" s="101"/>
      <c r="M57" s="101">
        <f t="shared" si="4"/>
        <v>0</v>
      </c>
      <c r="N57" s="101"/>
      <c r="O57" s="101"/>
      <c r="P57" s="101">
        <f t="shared" si="5"/>
        <v>0</v>
      </c>
      <c r="Q57" s="101">
        <f t="shared" si="6"/>
        <v>0</v>
      </c>
      <c r="R57" s="101">
        <f t="shared" si="7"/>
        <v>0</v>
      </c>
      <c r="S57" s="101">
        <f t="shared" si="14"/>
        <v>0</v>
      </c>
      <c r="T57" s="101"/>
      <c r="U57" s="101"/>
      <c r="V57" s="101">
        <f t="shared" si="15"/>
        <v>0</v>
      </c>
      <c r="W57" s="101"/>
      <c r="X57" s="101"/>
      <c r="Y57" s="129"/>
      <c r="Z57" s="102"/>
    </row>
    <row r="58" spans="1:26" ht="21">
      <c r="A58" s="103"/>
      <c r="B58" s="103"/>
      <c r="C58" s="103"/>
      <c r="D58" s="104"/>
      <c r="E58" s="105" t="s">
        <v>320</v>
      </c>
      <c r="F58" s="72">
        <v>4111</v>
      </c>
      <c r="G58" s="101">
        <f t="shared" si="11"/>
        <v>5997</v>
      </c>
      <c r="H58" s="101">
        <v>5997</v>
      </c>
      <c r="I58" s="101"/>
      <c r="J58" s="101">
        <f t="shared" si="3"/>
        <v>6000</v>
      </c>
      <c r="K58" s="101">
        <v>6000</v>
      </c>
      <c r="L58" s="101"/>
      <c r="M58" s="101">
        <f t="shared" si="4"/>
        <v>6000</v>
      </c>
      <c r="N58" s="101">
        <v>6000</v>
      </c>
      <c r="O58" s="101"/>
      <c r="P58" s="101">
        <f t="shared" si="5"/>
        <v>0</v>
      </c>
      <c r="Q58" s="101">
        <f t="shared" si="6"/>
        <v>0</v>
      </c>
      <c r="R58" s="101">
        <f t="shared" si="7"/>
        <v>0</v>
      </c>
      <c r="S58" s="101">
        <f t="shared" si="14"/>
        <v>6000</v>
      </c>
      <c r="T58" s="101">
        <v>6000</v>
      </c>
      <c r="U58" s="101"/>
      <c r="V58" s="101">
        <f t="shared" si="15"/>
        <v>6000</v>
      </c>
      <c r="W58" s="101">
        <v>6000</v>
      </c>
      <c r="X58" s="101"/>
      <c r="Y58" s="129"/>
      <c r="Z58" s="102"/>
    </row>
    <row r="59" spans="1:26" ht="10.5">
      <c r="A59" s="103"/>
      <c r="B59" s="103"/>
      <c r="C59" s="103"/>
      <c r="D59" s="104"/>
      <c r="E59" s="105" t="s">
        <v>327</v>
      </c>
      <c r="F59" s="72">
        <v>4214</v>
      </c>
      <c r="G59" s="101">
        <f t="shared" si="11"/>
        <v>0</v>
      </c>
      <c r="H59" s="101"/>
      <c r="I59" s="101"/>
      <c r="J59" s="101">
        <f t="shared" si="3"/>
        <v>0</v>
      </c>
      <c r="K59" s="101"/>
      <c r="L59" s="101"/>
      <c r="M59" s="101">
        <f t="shared" si="4"/>
        <v>0</v>
      </c>
      <c r="N59" s="101"/>
      <c r="O59" s="101"/>
      <c r="P59" s="101">
        <f t="shared" si="5"/>
        <v>0</v>
      </c>
      <c r="Q59" s="101">
        <f t="shared" si="6"/>
        <v>0</v>
      </c>
      <c r="R59" s="101">
        <f t="shared" si="7"/>
        <v>0</v>
      </c>
      <c r="S59" s="101">
        <f t="shared" si="14"/>
        <v>0</v>
      </c>
      <c r="T59" s="101"/>
      <c r="U59" s="101"/>
      <c r="V59" s="101">
        <f t="shared" si="15"/>
        <v>0</v>
      </c>
      <c r="W59" s="101"/>
      <c r="X59" s="101"/>
      <c r="Y59" s="129"/>
      <c r="Z59" s="102"/>
    </row>
    <row r="60" spans="1:26" ht="10.5">
      <c r="A60" s="103"/>
      <c r="B60" s="103"/>
      <c r="C60" s="103"/>
      <c r="D60" s="104"/>
      <c r="E60" s="105" t="s">
        <v>338</v>
      </c>
      <c r="F60" s="72">
        <v>4232</v>
      </c>
      <c r="G60" s="101">
        <f t="shared" si="11"/>
        <v>7932</v>
      </c>
      <c r="H60" s="101">
        <v>7932</v>
      </c>
      <c r="I60" s="101"/>
      <c r="J60" s="101">
        <f t="shared" si="3"/>
        <v>10000</v>
      </c>
      <c r="K60" s="101">
        <v>10000</v>
      </c>
      <c r="L60" s="101"/>
      <c r="M60" s="101">
        <f t="shared" si="4"/>
        <v>10000</v>
      </c>
      <c r="N60" s="101">
        <v>10000</v>
      </c>
      <c r="O60" s="101"/>
      <c r="P60" s="101">
        <f t="shared" si="5"/>
        <v>0</v>
      </c>
      <c r="Q60" s="101">
        <f t="shared" si="6"/>
        <v>0</v>
      </c>
      <c r="R60" s="101">
        <f t="shared" si="7"/>
        <v>0</v>
      </c>
      <c r="S60" s="101">
        <f t="shared" si="14"/>
        <v>10000</v>
      </c>
      <c r="T60" s="101">
        <v>10000</v>
      </c>
      <c r="U60" s="101"/>
      <c r="V60" s="101">
        <f t="shared" si="15"/>
        <v>10000</v>
      </c>
      <c r="W60" s="101">
        <v>10000</v>
      </c>
      <c r="X60" s="101"/>
      <c r="Y60" s="129"/>
      <c r="Z60" s="102"/>
    </row>
    <row r="61" spans="1:26" ht="10.5">
      <c r="A61" s="103"/>
      <c r="B61" s="103"/>
      <c r="C61" s="103"/>
      <c r="D61" s="104"/>
      <c r="E61" s="105" t="s">
        <v>351</v>
      </c>
      <c r="F61" s="72">
        <v>4261</v>
      </c>
      <c r="G61" s="101">
        <f t="shared" si="11"/>
        <v>960</v>
      </c>
      <c r="H61" s="101">
        <v>960</v>
      </c>
      <c r="I61" s="101"/>
      <c r="J61" s="101">
        <f t="shared" si="3"/>
        <v>0</v>
      </c>
      <c r="K61" s="101"/>
      <c r="L61" s="101"/>
      <c r="M61" s="101">
        <f t="shared" si="4"/>
        <v>0</v>
      </c>
      <c r="N61" s="101"/>
      <c r="O61" s="101"/>
      <c r="P61" s="101">
        <f t="shared" si="5"/>
        <v>0</v>
      </c>
      <c r="Q61" s="101">
        <f t="shared" si="6"/>
        <v>0</v>
      </c>
      <c r="R61" s="101">
        <f t="shared" si="7"/>
        <v>0</v>
      </c>
      <c r="S61" s="101">
        <f t="shared" si="14"/>
        <v>0</v>
      </c>
      <c r="T61" s="101"/>
      <c r="U61" s="101"/>
      <c r="V61" s="101">
        <f t="shared" si="15"/>
        <v>0</v>
      </c>
      <c r="W61" s="101"/>
      <c r="X61" s="101"/>
      <c r="Y61" s="129"/>
      <c r="Z61" s="102"/>
    </row>
    <row r="62" spans="1:26" ht="10.5">
      <c r="A62" s="103"/>
      <c r="B62" s="103"/>
      <c r="C62" s="103"/>
      <c r="D62" s="104"/>
      <c r="E62" s="105" t="s">
        <v>500</v>
      </c>
      <c r="F62" s="72">
        <v>4235</v>
      </c>
      <c r="G62" s="101">
        <f t="shared" si="11"/>
        <v>0</v>
      </c>
      <c r="H62" s="101"/>
      <c r="I62" s="101"/>
      <c r="J62" s="101">
        <f t="shared" si="3"/>
        <v>2000</v>
      </c>
      <c r="K62" s="101">
        <v>2000</v>
      </c>
      <c r="L62" s="101"/>
      <c r="M62" s="101">
        <f t="shared" si="4"/>
        <v>2000</v>
      </c>
      <c r="N62" s="101">
        <v>2000</v>
      </c>
      <c r="O62" s="101"/>
      <c r="P62" s="101">
        <f t="shared" si="5"/>
        <v>0</v>
      </c>
      <c r="Q62" s="101">
        <f t="shared" si="6"/>
        <v>0</v>
      </c>
      <c r="R62" s="101">
        <f t="shared" si="7"/>
        <v>0</v>
      </c>
      <c r="S62" s="101">
        <f t="shared" si="14"/>
        <v>2000</v>
      </c>
      <c r="T62" s="101">
        <v>2000</v>
      </c>
      <c r="U62" s="101"/>
      <c r="V62" s="101">
        <f t="shared" si="15"/>
        <v>2000</v>
      </c>
      <c r="W62" s="101">
        <v>2000</v>
      </c>
      <c r="X62" s="101"/>
      <c r="Y62" s="129"/>
      <c r="Z62" s="102"/>
    </row>
    <row r="63" spans="1:26" ht="31.5">
      <c r="A63" s="72" t="s">
        <v>201</v>
      </c>
      <c r="B63" s="72" t="s">
        <v>188</v>
      </c>
      <c r="C63" s="72" t="s">
        <v>202</v>
      </c>
      <c r="D63" s="72" t="s">
        <v>189</v>
      </c>
      <c r="E63" s="106" t="s">
        <v>203</v>
      </c>
      <c r="F63" s="107"/>
      <c r="G63" s="101">
        <f t="shared" si="11"/>
        <v>269165.39999999997</v>
      </c>
      <c r="H63" s="108">
        <f>+H65</f>
        <v>32111.6</v>
      </c>
      <c r="I63" s="108">
        <f>+I65</f>
        <v>237053.8</v>
      </c>
      <c r="J63" s="101">
        <f t="shared" si="3"/>
        <v>136009</v>
      </c>
      <c r="K63" s="108">
        <f>+K65</f>
        <v>41000</v>
      </c>
      <c r="L63" s="108">
        <f>+L65</f>
        <v>95009</v>
      </c>
      <c r="M63" s="101">
        <f t="shared" si="4"/>
        <v>66000</v>
      </c>
      <c r="N63" s="108">
        <f>+N65</f>
        <v>41000</v>
      </c>
      <c r="O63" s="108">
        <f>+O65</f>
        <v>25000</v>
      </c>
      <c r="P63" s="101">
        <f t="shared" si="5"/>
        <v>-70009</v>
      </c>
      <c r="Q63" s="101">
        <f t="shared" si="6"/>
        <v>0</v>
      </c>
      <c r="R63" s="101">
        <f t="shared" si="7"/>
        <v>-70009</v>
      </c>
      <c r="S63" s="101">
        <f>+T63+U63</f>
        <v>41000</v>
      </c>
      <c r="T63" s="108">
        <f>+T65</f>
        <v>41000</v>
      </c>
      <c r="U63" s="108">
        <f>+U65</f>
        <v>0</v>
      </c>
      <c r="V63" s="101">
        <f>+W63+X63</f>
        <v>41000</v>
      </c>
      <c r="W63" s="108">
        <f>+W65</f>
        <v>41000</v>
      </c>
      <c r="X63" s="108">
        <f>+X65</f>
        <v>0</v>
      </c>
      <c r="Y63" s="129"/>
      <c r="Z63" s="102"/>
    </row>
    <row r="64" spans="1:26" ht="10.5">
      <c r="A64" s="103"/>
      <c r="B64" s="103"/>
      <c r="C64" s="103"/>
      <c r="D64" s="104"/>
      <c r="E64" s="105" t="s">
        <v>194</v>
      </c>
      <c r="F64" s="104"/>
      <c r="G64" s="101">
        <f t="shared" si="11"/>
        <v>0</v>
      </c>
      <c r="H64" s="101"/>
      <c r="I64" s="101"/>
      <c r="J64" s="101">
        <f t="shared" si="3"/>
        <v>0</v>
      </c>
      <c r="K64" s="101"/>
      <c r="L64" s="101"/>
      <c r="M64" s="101">
        <f t="shared" si="4"/>
        <v>0</v>
      </c>
      <c r="N64" s="101"/>
      <c r="O64" s="101"/>
      <c r="P64" s="101">
        <f t="shared" si="5"/>
        <v>0</v>
      </c>
      <c r="Q64" s="101">
        <f t="shared" si="6"/>
        <v>0</v>
      </c>
      <c r="R64" s="101">
        <f t="shared" si="7"/>
        <v>0</v>
      </c>
      <c r="S64" s="101">
        <f>+T64+U64</f>
        <v>0</v>
      </c>
      <c r="T64" s="101"/>
      <c r="U64" s="101"/>
      <c r="V64" s="101">
        <f>+W64+X64</f>
        <v>0</v>
      </c>
      <c r="W64" s="101"/>
      <c r="X64" s="101"/>
      <c r="Y64" s="129"/>
      <c r="Z64" s="102"/>
    </row>
    <row r="65" spans="1:26" ht="31.5">
      <c r="A65" s="72" t="s">
        <v>204</v>
      </c>
      <c r="B65" s="72" t="s">
        <v>188</v>
      </c>
      <c r="C65" s="72" t="s">
        <v>202</v>
      </c>
      <c r="D65" s="72" t="s">
        <v>192</v>
      </c>
      <c r="E65" s="105" t="s">
        <v>203</v>
      </c>
      <c r="F65" s="104"/>
      <c r="G65" s="101">
        <f t="shared" si="11"/>
        <v>269165.39999999997</v>
      </c>
      <c r="H65" s="101">
        <f>SUM(H68:H74)</f>
        <v>32111.6</v>
      </c>
      <c r="I65" s="101">
        <f>SUM(I68:I74)</f>
        <v>237053.8</v>
      </c>
      <c r="J65" s="101">
        <f t="shared" si="3"/>
        <v>136009</v>
      </c>
      <c r="K65" s="101">
        <f>SUM(K67:K70)</f>
        <v>41000</v>
      </c>
      <c r="L65" s="101">
        <f>SUM(L67:L74)</f>
        <v>95009</v>
      </c>
      <c r="M65" s="101">
        <f t="shared" si="4"/>
        <v>66000</v>
      </c>
      <c r="N65" s="101">
        <f>SUM(N67:N70)</f>
        <v>41000</v>
      </c>
      <c r="O65" s="101">
        <f>SUM(O67:O74)</f>
        <v>25000</v>
      </c>
      <c r="P65" s="101">
        <f t="shared" si="5"/>
        <v>-70009</v>
      </c>
      <c r="Q65" s="101">
        <f t="shared" si="6"/>
        <v>0</v>
      </c>
      <c r="R65" s="101">
        <f t="shared" si="7"/>
        <v>-70009</v>
      </c>
      <c r="S65" s="101">
        <f>+T65+U65</f>
        <v>41000</v>
      </c>
      <c r="T65" s="101">
        <f>SUM(T67:T70)</f>
        <v>41000</v>
      </c>
      <c r="U65" s="101">
        <f>SUM(U67:U74)</f>
        <v>0</v>
      </c>
      <c r="V65" s="101">
        <f>+W65+X65</f>
        <v>41000</v>
      </c>
      <c r="W65" s="101">
        <f>SUM(W67:W70)</f>
        <v>41000</v>
      </c>
      <c r="X65" s="101">
        <f>SUM(X67:X74)</f>
        <v>0</v>
      </c>
      <c r="Y65" s="129"/>
      <c r="Z65" s="102"/>
    </row>
    <row r="66" spans="1:26" ht="10.5">
      <c r="A66" s="103"/>
      <c r="B66" s="103"/>
      <c r="C66" s="103"/>
      <c r="D66" s="104"/>
      <c r="E66" s="105" t="s">
        <v>5</v>
      </c>
      <c r="F66" s="104"/>
      <c r="G66" s="101">
        <f t="shared" si="11"/>
        <v>0</v>
      </c>
      <c r="H66" s="101"/>
      <c r="I66" s="101"/>
      <c r="J66" s="101">
        <f t="shared" si="3"/>
        <v>0</v>
      </c>
      <c r="K66" s="101"/>
      <c r="L66" s="101"/>
      <c r="M66" s="101">
        <f t="shared" si="4"/>
        <v>0</v>
      </c>
      <c r="N66" s="101"/>
      <c r="O66" s="101"/>
      <c r="P66" s="101">
        <f t="shared" si="5"/>
        <v>0</v>
      </c>
      <c r="Q66" s="101">
        <f t="shared" si="6"/>
        <v>0</v>
      </c>
      <c r="R66" s="101">
        <f t="shared" si="7"/>
        <v>0</v>
      </c>
      <c r="S66" s="101">
        <f>+T66+U66</f>
        <v>0</v>
      </c>
      <c r="T66" s="101"/>
      <c r="U66" s="101"/>
      <c r="V66" s="101">
        <f>+W66+X66</f>
        <v>0</v>
      </c>
      <c r="W66" s="101"/>
      <c r="X66" s="101"/>
      <c r="Y66" s="129"/>
      <c r="Z66" s="102"/>
    </row>
    <row r="67" spans="1:26" ht="10.5">
      <c r="A67" s="103"/>
      <c r="B67" s="103"/>
      <c r="C67" s="103"/>
      <c r="D67" s="104"/>
      <c r="E67" s="105" t="s">
        <v>501</v>
      </c>
      <c r="F67" s="72">
        <v>4237</v>
      </c>
      <c r="G67" s="101"/>
      <c r="H67" s="101"/>
      <c r="I67" s="101"/>
      <c r="J67" s="101">
        <f t="shared" si="3"/>
        <v>2000</v>
      </c>
      <c r="K67" s="101">
        <v>2000</v>
      </c>
      <c r="L67" s="101"/>
      <c r="M67" s="101">
        <f t="shared" si="4"/>
        <v>2000</v>
      </c>
      <c r="N67" s="101">
        <v>2000</v>
      </c>
      <c r="O67" s="101"/>
      <c r="P67" s="101">
        <f t="shared" si="5"/>
        <v>0</v>
      </c>
      <c r="Q67" s="101"/>
      <c r="R67" s="101"/>
      <c r="S67" s="101"/>
      <c r="T67" s="101">
        <v>2000</v>
      </c>
      <c r="U67" s="101"/>
      <c r="V67" s="101"/>
      <c r="W67" s="101">
        <v>2000</v>
      </c>
      <c r="X67" s="101"/>
      <c r="Y67" s="129"/>
      <c r="Z67" s="102"/>
    </row>
    <row r="68" spans="1:26" ht="21">
      <c r="A68" s="103"/>
      <c r="B68" s="103"/>
      <c r="C68" s="103"/>
      <c r="D68" s="104"/>
      <c r="E68" s="105" t="s">
        <v>343</v>
      </c>
      <c r="F68" s="72">
        <v>4239</v>
      </c>
      <c r="G68" s="101">
        <f t="shared" si="11"/>
        <v>13137.9</v>
      </c>
      <c r="H68" s="101">
        <v>13137.9</v>
      </c>
      <c r="I68" s="101"/>
      <c r="J68" s="101">
        <f t="shared" si="3"/>
        <v>12000</v>
      </c>
      <c r="K68" s="101">
        <v>12000</v>
      </c>
      <c r="L68" s="101"/>
      <c r="M68" s="101">
        <f t="shared" si="4"/>
        <v>12000</v>
      </c>
      <c r="N68" s="101">
        <v>12000</v>
      </c>
      <c r="O68" s="101"/>
      <c r="P68" s="101">
        <f t="shared" si="5"/>
        <v>0</v>
      </c>
      <c r="Q68" s="101">
        <f aca="true" t="shared" si="16" ref="Q68:Q114">+N68-K68</f>
        <v>0</v>
      </c>
      <c r="R68" s="101">
        <f aca="true" t="shared" si="17" ref="R68:R114">+O68-L68</f>
        <v>0</v>
      </c>
      <c r="S68" s="101">
        <f aca="true" t="shared" si="18" ref="S68:S76">+T68+U68</f>
        <v>12000</v>
      </c>
      <c r="T68" s="101">
        <v>12000</v>
      </c>
      <c r="U68" s="101"/>
      <c r="V68" s="101">
        <f aca="true" t="shared" si="19" ref="V68:V76">+W68+X68</f>
        <v>12000</v>
      </c>
      <c r="W68" s="101">
        <v>12000</v>
      </c>
      <c r="X68" s="101"/>
      <c r="Y68" s="129"/>
      <c r="Z68" s="102"/>
    </row>
    <row r="69" spans="1:26" ht="10.5">
      <c r="A69" s="103"/>
      <c r="B69" s="103"/>
      <c r="C69" s="103"/>
      <c r="D69" s="104"/>
      <c r="E69" s="105" t="s">
        <v>346</v>
      </c>
      <c r="F69" s="72" t="s">
        <v>345</v>
      </c>
      <c r="G69" s="101">
        <f t="shared" si="11"/>
        <v>4143.8</v>
      </c>
      <c r="H69" s="101">
        <v>4143.8</v>
      </c>
      <c r="I69" s="101"/>
      <c r="J69" s="101">
        <f t="shared" si="3"/>
        <v>10000</v>
      </c>
      <c r="K69" s="101">
        <v>10000</v>
      </c>
      <c r="L69" s="101"/>
      <c r="M69" s="101">
        <f t="shared" si="4"/>
        <v>10000</v>
      </c>
      <c r="N69" s="101">
        <v>10000</v>
      </c>
      <c r="O69" s="101"/>
      <c r="P69" s="101">
        <f t="shared" si="5"/>
        <v>0</v>
      </c>
      <c r="Q69" s="101">
        <f t="shared" si="16"/>
        <v>0</v>
      </c>
      <c r="R69" s="101">
        <f t="shared" si="17"/>
        <v>0</v>
      </c>
      <c r="S69" s="101">
        <f t="shared" si="18"/>
        <v>10000</v>
      </c>
      <c r="T69" s="101">
        <v>10000</v>
      </c>
      <c r="U69" s="101"/>
      <c r="V69" s="101">
        <f t="shared" si="19"/>
        <v>10000</v>
      </c>
      <c r="W69" s="101">
        <v>10000</v>
      </c>
      <c r="X69" s="101"/>
      <c r="Y69" s="129"/>
      <c r="Z69" s="102"/>
    </row>
    <row r="70" spans="1:26" ht="10.5">
      <c r="A70" s="103"/>
      <c r="B70" s="103"/>
      <c r="C70" s="103"/>
      <c r="D70" s="104"/>
      <c r="E70" s="105" t="s">
        <v>493</v>
      </c>
      <c r="F70" s="72">
        <v>4823</v>
      </c>
      <c r="G70" s="101">
        <f t="shared" si="11"/>
        <v>14829.9</v>
      </c>
      <c r="H70" s="101">
        <v>14829.9</v>
      </c>
      <c r="I70" s="101"/>
      <c r="J70" s="101">
        <f t="shared" si="3"/>
        <v>17000</v>
      </c>
      <c r="K70" s="101">
        <v>17000</v>
      </c>
      <c r="L70" s="101"/>
      <c r="M70" s="101">
        <f t="shared" si="4"/>
        <v>17000</v>
      </c>
      <c r="N70" s="101">
        <v>17000</v>
      </c>
      <c r="O70" s="101"/>
      <c r="P70" s="101">
        <f t="shared" si="5"/>
        <v>0</v>
      </c>
      <c r="Q70" s="101">
        <f t="shared" si="16"/>
        <v>0</v>
      </c>
      <c r="R70" s="101">
        <f t="shared" si="17"/>
        <v>0</v>
      </c>
      <c r="S70" s="101">
        <f t="shared" si="18"/>
        <v>17000</v>
      </c>
      <c r="T70" s="101">
        <v>17000</v>
      </c>
      <c r="U70" s="101"/>
      <c r="V70" s="101">
        <f t="shared" si="19"/>
        <v>17000</v>
      </c>
      <c r="W70" s="101">
        <v>17000</v>
      </c>
      <c r="X70" s="101"/>
      <c r="Y70" s="129"/>
      <c r="Z70" s="102"/>
    </row>
    <row r="71" spans="1:26" ht="21">
      <c r="A71" s="103"/>
      <c r="B71" s="103"/>
      <c r="C71" s="103"/>
      <c r="D71" s="104"/>
      <c r="E71" s="105" t="s">
        <v>494</v>
      </c>
      <c r="F71" s="72">
        <v>5112</v>
      </c>
      <c r="G71" s="101"/>
      <c r="H71" s="101"/>
      <c r="I71" s="101">
        <v>111327.2</v>
      </c>
      <c r="J71" s="101">
        <f t="shared" si="3"/>
        <v>0</v>
      </c>
      <c r="K71" s="101"/>
      <c r="L71" s="101"/>
      <c r="M71" s="101">
        <f t="shared" si="4"/>
        <v>23500</v>
      </c>
      <c r="N71" s="101"/>
      <c r="O71" s="101">
        <v>23500</v>
      </c>
      <c r="P71" s="101">
        <f t="shared" si="5"/>
        <v>23500</v>
      </c>
      <c r="Q71" s="101">
        <f t="shared" si="16"/>
        <v>0</v>
      </c>
      <c r="R71" s="101">
        <f t="shared" si="17"/>
        <v>23500</v>
      </c>
      <c r="S71" s="101">
        <f t="shared" si="18"/>
        <v>0</v>
      </c>
      <c r="T71" s="101"/>
      <c r="U71" s="101"/>
      <c r="V71" s="101">
        <f t="shared" si="19"/>
        <v>0</v>
      </c>
      <c r="W71" s="101"/>
      <c r="X71" s="101"/>
      <c r="Y71" s="129"/>
      <c r="Z71" s="102"/>
    </row>
    <row r="72" spans="1:26" ht="21">
      <c r="A72" s="103"/>
      <c r="B72" s="103"/>
      <c r="C72" s="103"/>
      <c r="D72" s="104"/>
      <c r="E72" s="105" t="s">
        <v>478</v>
      </c>
      <c r="F72" s="72">
        <v>5113</v>
      </c>
      <c r="G72" s="101">
        <f t="shared" si="11"/>
        <v>123106.6</v>
      </c>
      <c r="H72" s="101"/>
      <c r="I72" s="101">
        <v>123106.6</v>
      </c>
      <c r="J72" s="101">
        <f t="shared" si="3"/>
        <v>87818</v>
      </c>
      <c r="K72" s="101"/>
      <c r="L72" s="101">
        <v>87818</v>
      </c>
      <c r="M72" s="101">
        <f t="shared" si="4"/>
        <v>0</v>
      </c>
      <c r="N72" s="101"/>
      <c r="O72" s="101"/>
      <c r="P72" s="101">
        <f t="shared" si="5"/>
        <v>-87818</v>
      </c>
      <c r="Q72" s="101">
        <f t="shared" si="16"/>
        <v>0</v>
      </c>
      <c r="R72" s="101">
        <f t="shared" si="17"/>
        <v>-87818</v>
      </c>
      <c r="S72" s="101">
        <f t="shared" si="18"/>
        <v>0</v>
      </c>
      <c r="T72" s="101"/>
      <c r="U72" s="101"/>
      <c r="V72" s="101">
        <f t="shared" si="19"/>
        <v>0</v>
      </c>
      <c r="W72" s="101"/>
      <c r="X72" s="101"/>
      <c r="Y72" s="129"/>
      <c r="Z72" s="102"/>
    </row>
    <row r="73" spans="1:26" ht="21">
      <c r="A73" s="103"/>
      <c r="B73" s="103"/>
      <c r="C73" s="103"/>
      <c r="D73" s="104"/>
      <c r="E73" s="105" t="s">
        <v>495</v>
      </c>
      <c r="F73" s="72">
        <v>5133</v>
      </c>
      <c r="G73" s="101"/>
      <c r="H73" s="101"/>
      <c r="I73" s="101">
        <v>540</v>
      </c>
      <c r="J73" s="101">
        <f t="shared" si="3"/>
        <v>5000</v>
      </c>
      <c r="K73" s="101"/>
      <c r="L73" s="101">
        <v>5000</v>
      </c>
      <c r="M73" s="101">
        <f t="shared" si="4"/>
        <v>0</v>
      </c>
      <c r="N73" s="101"/>
      <c r="O73" s="101"/>
      <c r="P73" s="101">
        <f t="shared" si="5"/>
        <v>-5000</v>
      </c>
      <c r="Q73" s="101">
        <f t="shared" si="16"/>
        <v>0</v>
      </c>
      <c r="R73" s="101">
        <f t="shared" si="17"/>
        <v>-5000</v>
      </c>
      <c r="S73" s="101">
        <f t="shared" si="18"/>
        <v>0</v>
      </c>
      <c r="T73" s="101"/>
      <c r="U73" s="101"/>
      <c r="V73" s="101">
        <f t="shared" si="19"/>
        <v>0</v>
      </c>
      <c r="W73" s="101"/>
      <c r="X73" s="101"/>
      <c r="Y73" s="129"/>
      <c r="Z73" s="102"/>
    </row>
    <row r="74" spans="1:26" ht="21">
      <c r="A74" s="103"/>
      <c r="B74" s="103"/>
      <c r="C74" s="103"/>
      <c r="D74" s="104"/>
      <c r="E74" s="105" t="s">
        <v>375</v>
      </c>
      <c r="F74" s="72">
        <v>5134</v>
      </c>
      <c r="G74" s="101">
        <f t="shared" si="11"/>
        <v>2080</v>
      </c>
      <c r="H74" s="101"/>
      <c r="I74" s="101">
        <v>2080</v>
      </c>
      <c r="J74" s="101">
        <f aca="true" t="shared" si="20" ref="J74:J138">+K74+L74</f>
        <v>2191</v>
      </c>
      <c r="K74" s="101"/>
      <c r="L74" s="101">
        <v>2191</v>
      </c>
      <c r="M74" s="101">
        <f aca="true" t="shared" si="21" ref="M74:M138">+N74+O74</f>
        <v>1500</v>
      </c>
      <c r="N74" s="101"/>
      <c r="O74" s="101">
        <v>1500</v>
      </c>
      <c r="P74" s="101">
        <f aca="true" t="shared" si="22" ref="P74:P114">+M74-J74</f>
        <v>-691</v>
      </c>
      <c r="Q74" s="101">
        <f t="shared" si="16"/>
        <v>0</v>
      </c>
      <c r="R74" s="101">
        <f t="shared" si="17"/>
        <v>-691</v>
      </c>
      <c r="S74" s="101">
        <f t="shared" si="18"/>
        <v>0</v>
      </c>
      <c r="T74" s="101"/>
      <c r="U74" s="101"/>
      <c r="V74" s="101">
        <f t="shared" si="19"/>
        <v>0</v>
      </c>
      <c r="W74" s="101"/>
      <c r="X74" s="101"/>
      <c r="Y74" s="129"/>
      <c r="Z74" s="102"/>
    </row>
    <row r="75" spans="1:26" ht="21">
      <c r="A75" s="72" t="s">
        <v>205</v>
      </c>
      <c r="B75" s="72" t="s">
        <v>206</v>
      </c>
      <c r="C75" s="72" t="s">
        <v>189</v>
      </c>
      <c r="D75" s="72" t="s">
        <v>189</v>
      </c>
      <c r="E75" s="99" t="s">
        <v>207</v>
      </c>
      <c r="F75" s="100"/>
      <c r="G75" s="101">
        <f t="shared" si="11"/>
        <v>0</v>
      </c>
      <c r="H75" s="101">
        <f>+H77+H81</f>
        <v>0</v>
      </c>
      <c r="I75" s="101">
        <f>+I77+I81</f>
        <v>0</v>
      </c>
      <c r="J75" s="101">
        <f t="shared" si="20"/>
        <v>5000</v>
      </c>
      <c r="K75" s="101">
        <f>+K81</f>
        <v>5000</v>
      </c>
      <c r="L75" s="101">
        <f>+L81</f>
        <v>0</v>
      </c>
      <c r="M75" s="101">
        <f t="shared" si="21"/>
        <v>5000</v>
      </c>
      <c r="N75" s="101">
        <f>+N77+N81</f>
        <v>5000</v>
      </c>
      <c r="O75" s="101">
        <f>+O77+O81</f>
        <v>0</v>
      </c>
      <c r="P75" s="101">
        <f t="shared" si="22"/>
        <v>0</v>
      </c>
      <c r="Q75" s="101">
        <f t="shared" si="16"/>
        <v>0</v>
      </c>
      <c r="R75" s="101">
        <f t="shared" si="17"/>
        <v>0</v>
      </c>
      <c r="S75" s="101">
        <f t="shared" si="18"/>
        <v>5000</v>
      </c>
      <c r="T75" s="101">
        <f>+T77+T81</f>
        <v>5000</v>
      </c>
      <c r="U75" s="101">
        <f>+U77+U81</f>
        <v>0</v>
      </c>
      <c r="V75" s="101">
        <f t="shared" si="19"/>
        <v>5000</v>
      </c>
      <c r="W75" s="101">
        <f>+W77+W81</f>
        <v>5000</v>
      </c>
      <c r="X75" s="101">
        <f>+X77+X81</f>
        <v>0</v>
      </c>
      <c r="Y75" s="129"/>
      <c r="Z75" s="102"/>
    </row>
    <row r="76" spans="1:26" ht="10.5">
      <c r="A76" s="103"/>
      <c r="B76" s="103"/>
      <c r="C76" s="103"/>
      <c r="D76" s="104"/>
      <c r="E76" s="105" t="s">
        <v>5</v>
      </c>
      <c r="F76" s="104"/>
      <c r="G76" s="101">
        <f t="shared" si="11"/>
        <v>0</v>
      </c>
      <c r="H76" s="101"/>
      <c r="I76" s="101"/>
      <c r="J76" s="101">
        <f t="shared" si="20"/>
        <v>0</v>
      </c>
      <c r="K76" s="101"/>
      <c r="L76" s="101"/>
      <c r="M76" s="101">
        <f t="shared" si="21"/>
        <v>0</v>
      </c>
      <c r="N76" s="101"/>
      <c r="O76" s="101"/>
      <c r="P76" s="101">
        <f t="shared" si="22"/>
        <v>0</v>
      </c>
      <c r="Q76" s="101">
        <f t="shared" si="16"/>
        <v>0</v>
      </c>
      <c r="R76" s="101">
        <f t="shared" si="17"/>
        <v>0</v>
      </c>
      <c r="S76" s="101">
        <f t="shared" si="18"/>
        <v>0</v>
      </c>
      <c r="T76" s="101"/>
      <c r="U76" s="101"/>
      <c r="V76" s="101">
        <f t="shared" si="19"/>
        <v>0</v>
      </c>
      <c r="W76" s="101"/>
      <c r="X76" s="101"/>
      <c r="Y76" s="129"/>
      <c r="Z76" s="102"/>
    </row>
    <row r="77" spans="1:26" ht="21">
      <c r="A77" s="103">
        <v>2220</v>
      </c>
      <c r="B77" s="110" t="s">
        <v>206</v>
      </c>
      <c r="C77" s="110" t="s">
        <v>206</v>
      </c>
      <c r="D77" s="111"/>
      <c r="E77" s="112" t="s">
        <v>209</v>
      </c>
      <c r="F77" s="104"/>
      <c r="G77" s="101">
        <f t="shared" si="11"/>
        <v>0</v>
      </c>
      <c r="H77" s="101">
        <f>+H78</f>
        <v>0</v>
      </c>
      <c r="I77" s="101">
        <f>+I78</f>
        <v>0</v>
      </c>
      <c r="J77" s="101">
        <f t="shared" si="20"/>
        <v>0</v>
      </c>
      <c r="K77" s="101"/>
      <c r="L77" s="101"/>
      <c r="M77" s="101"/>
      <c r="N77" s="101">
        <f>+N78</f>
        <v>0</v>
      </c>
      <c r="O77" s="101">
        <f>+O78</f>
        <v>0</v>
      </c>
      <c r="P77" s="101">
        <f t="shared" si="22"/>
        <v>0</v>
      </c>
      <c r="Q77" s="101">
        <f t="shared" si="16"/>
        <v>0</v>
      </c>
      <c r="R77" s="101">
        <f t="shared" si="17"/>
        <v>0</v>
      </c>
      <c r="S77" s="101"/>
      <c r="T77" s="101">
        <f>+T78</f>
        <v>0</v>
      </c>
      <c r="U77" s="101">
        <f>+U78</f>
        <v>0</v>
      </c>
      <c r="V77" s="101"/>
      <c r="W77" s="101">
        <f>+W78</f>
        <v>0</v>
      </c>
      <c r="X77" s="101">
        <f>+X78</f>
        <v>0</v>
      </c>
      <c r="Y77" s="129"/>
      <c r="Z77" s="102"/>
    </row>
    <row r="78" spans="1:26" ht="21">
      <c r="A78" s="103">
        <v>2221</v>
      </c>
      <c r="B78" s="110" t="s">
        <v>206</v>
      </c>
      <c r="C78" s="110" t="s">
        <v>206</v>
      </c>
      <c r="D78" s="111" t="s">
        <v>188</v>
      </c>
      <c r="E78" s="109" t="s">
        <v>209</v>
      </c>
      <c r="F78" s="104"/>
      <c r="G78" s="101">
        <f t="shared" si="11"/>
        <v>0</v>
      </c>
      <c r="H78" s="101">
        <f>+H79</f>
        <v>0</v>
      </c>
      <c r="I78" s="101">
        <f>+I80</f>
        <v>0</v>
      </c>
      <c r="J78" s="101">
        <f t="shared" si="20"/>
        <v>0</v>
      </c>
      <c r="K78" s="101"/>
      <c r="L78" s="101"/>
      <c r="M78" s="101"/>
      <c r="N78" s="101">
        <f>+N79</f>
        <v>0</v>
      </c>
      <c r="O78" s="101">
        <f>+O80</f>
        <v>0</v>
      </c>
      <c r="P78" s="101">
        <f t="shared" si="22"/>
        <v>0</v>
      </c>
      <c r="Q78" s="101">
        <f t="shared" si="16"/>
        <v>0</v>
      </c>
      <c r="R78" s="101">
        <f t="shared" si="17"/>
        <v>0</v>
      </c>
      <c r="S78" s="101"/>
      <c r="T78" s="101">
        <f>+T79</f>
        <v>0</v>
      </c>
      <c r="U78" s="101">
        <f>+U80</f>
        <v>0</v>
      </c>
      <c r="V78" s="101"/>
      <c r="W78" s="101">
        <f>+W79</f>
        <v>0</v>
      </c>
      <c r="X78" s="101">
        <f>+X80</f>
        <v>0</v>
      </c>
      <c r="Y78" s="129"/>
      <c r="Z78" s="102"/>
    </row>
    <row r="79" spans="1:26" ht="21">
      <c r="A79" s="103"/>
      <c r="B79" s="110"/>
      <c r="C79" s="110"/>
      <c r="D79" s="111"/>
      <c r="E79" s="105" t="s">
        <v>343</v>
      </c>
      <c r="F79" s="72">
        <v>4239</v>
      </c>
      <c r="G79" s="101">
        <f t="shared" si="11"/>
        <v>0</v>
      </c>
      <c r="H79" s="101"/>
      <c r="I79" s="101"/>
      <c r="J79" s="101">
        <f t="shared" si="20"/>
        <v>0</v>
      </c>
      <c r="K79" s="101"/>
      <c r="L79" s="101"/>
      <c r="M79" s="101"/>
      <c r="N79" s="101"/>
      <c r="O79" s="101"/>
      <c r="P79" s="101">
        <f t="shared" si="22"/>
        <v>0</v>
      </c>
      <c r="Q79" s="101">
        <f t="shared" si="16"/>
        <v>0</v>
      </c>
      <c r="R79" s="101">
        <f t="shared" si="17"/>
        <v>0</v>
      </c>
      <c r="S79" s="101"/>
      <c r="T79" s="101"/>
      <c r="U79" s="101"/>
      <c r="V79" s="101"/>
      <c r="W79" s="101"/>
      <c r="X79" s="101"/>
      <c r="Y79" s="129"/>
      <c r="Z79" s="102"/>
    </row>
    <row r="80" spans="1:26" ht="21">
      <c r="A80" s="103"/>
      <c r="B80" s="110"/>
      <c r="C80" s="110"/>
      <c r="D80" s="111"/>
      <c r="E80" s="105" t="s">
        <v>369</v>
      </c>
      <c r="F80" s="72">
        <v>5113</v>
      </c>
      <c r="G80" s="101"/>
      <c r="H80" s="101"/>
      <c r="I80" s="101"/>
      <c r="J80" s="101">
        <f t="shared" si="20"/>
        <v>0</v>
      </c>
      <c r="K80" s="101"/>
      <c r="L80" s="101"/>
      <c r="M80" s="101"/>
      <c r="N80" s="101"/>
      <c r="O80" s="101"/>
      <c r="P80" s="101">
        <f t="shared" si="22"/>
        <v>0</v>
      </c>
      <c r="Q80" s="101">
        <f t="shared" si="16"/>
        <v>0</v>
      </c>
      <c r="R80" s="101">
        <f t="shared" si="17"/>
        <v>0</v>
      </c>
      <c r="S80" s="101"/>
      <c r="T80" s="101"/>
      <c r="U80" s="101"/>
      <c r="V80" s="101"/>
      <c r="W80" s="101"/>
      <c r="X80" s="101"/>
      <c r="Y80" s="129"/>
      <c r="Z80" s="102"/>
    </row>
    <row r="81" spans="1:26" ht="21">
      <c r="A81" s="72" t="s">
        <v>210</v>
      </c>
      <c r="B81" s="72" t="s">
        <v>206</v>
      </c>
      <c r="C81" s="72" t="s">
        <v>200</v>
      </c>
      <c r="D81" s="72" t="s">
        <v>189</v>
      </c>
      <c r="E81" s="106" t="s">
        <v>211</v>
      </c>
      <c r="F81" s="107"/>
      <c r="G81" s="101">
        <f t="shared" si="11"/>
        <v>0</v>
      </c>
      <c r="H81" s="108">
        <f>+H83</f>
        <v>0</v>
      </c>
      <c r="I81" s="108">
        <f>+I83</f>
        <v>0</v>
      </c>
      <c r="J81" s="101">
        <f t="shared" si="20"/>
        <v>5000</v>
      </c>
      <c r="K81" s="108">
        <f>+K83</f>
        <v>5000</v>
      </c>
      <c r="L81" s="108">
        <f>+L83</f>
        <v>0</v>
      </c>
      <c r="M81" s="101">
        <f t="shared" si="21"/>
        <v>5000</v>
      </c>
      <c r="N81" s="108">
        <f>+N83</f>
        <v>5000</v>
      </c>
      <c r="O81" s="108">
        <f>+O83</f>
        <v>0</v>
      </c>
      <c r="P81" s="101">
        <f t="shared" si="22"/>
        <v>0</v>
      </c>
      <c r="Q81" s="101">
        <f t="shared" si="16"/>
        <v>0</v>
      </c>
      <c r="R81" s="101">
        <f t="shared" si="17"/>
        <v>0</v>
      </c>
      <c r="S81" s="101">
        <f aca="true" t="shared" si="23" ref="S81:S87">+T81+U81</f>
        <v>5000</v>
      </c>
      <c r="T81" s="108">
        <f>+T83</f>
        <v>5000</v>
      </c>
      <c r="U81" s="108">
        <f>+U83</f>
        <v>0</v>
      </c>
      <c r="V81" s="101">
        <f aca="true" t="shared" si="24" ref="V81:V87">+W81+X81</f>
        <v>5000</v>
      </c>
      <c r="W81" s="108">
        <f>+W83</f>
        <v>5000</v>
      </c>
      <c r="X81" s="108">
        <f>+X83</f>
        <v>0</v>
      </c>
      <c r="Y81" s="129"/>
      <c r="Z81" s="102"/>
    </row>
    <row r="82" spans="1:26" ht="10.5">
      <c r="A82" s="103"/>
      <c r="B82" s="103"/>
      <c r="C82" s="103"/>
      <c r="D82" s="104"/>
      <c r="E82" s="105" t="s">
        <v>194</v>
      </c>
      <c r="F82" s="104"/>
      <c r="G82" s="101">
        <f t="shared" si="11"/>
        <v>0</v>
      </c>
      <c r="H82" s="101"/>
      <c r="I82" s="101"/>
      <c r="J82" s="101">
        <f t="shared" si="20"/>
        <v>0</v>
      </c>
      <c r="K82" s="101"/>
      <c r="L82" s="101"/>
      <c r="M82" s="101">
        <f t="shared" si="21"/>
        <v>0</v>
      </c>
      <c r="N82" s="101"/>
      <c r="O82" s="101"/>
      <c r="P82" s="101">
        <f t="shared" si="22"/>
        <v>0</v>
      </c>
      <c r="Q82" s="101">
        <f t="shared" si="16"/>
        <v>0</v>
      </c>
      <c r="R82" s="101">
        <f t="shared" si="17"/>
        <v>0</v>
      </c>
      <c r="S82" s="101">
        <f t="shared" si="23"/>
        <v>0</v>
      </c>
      <c r="T82" s="101"/>
      <c r="U82" s="101"/>
      <c r="V82" s="101">
        <f t="shared" si="24"/>
        <v>0</v>
      </c>
      <c r="W82" s="101"/>
      <c r="X82" s="101"/>
      <c r="Y82" s="129"/>
      <c r="Z82" s="102"/>
    </row>
    <row r="83" spans="1:26" ht="21">
      <c r="A83" s="72" t="s">
        <v>212</v>
      </c>
      <c r="B83" s="72" t="s">
        <v>206</v>
      </c>
      <c r="C83" s="72" t="s">
        <v>200</v>
      </c>
      <c r="D83" s="72" t="s">
        <v>192</v>
      </c>
      <c r="E83" s="105" t="s">
        <v>211</v>
      </c>
      <c r="F83" s="104"/>
      <c r="G83" s="101">
        <f t="shared" si="11"/>
        <v>0</v>
      </c>
      <c r="H83" s="101">
        <f>SUM(H85:H86)</f>
        <v>0</v>
      </c>
      <c r="I83" s="101">
        <f>SUM(I85:I87)</f>
        <v>0</v>
      </c>
      <c r="J83" s="101">
        <f t="shared" si="20"/>
        <v>5000</v>
      </c>
      <c r="K83" s="101">
        <f>SUM(K85:K86)</f>
        <v>5000</v>
      </c>
      <c r="L83" s="101">
        <f>SUM(L85:L87)</f>
        <v>0</v>
      </c>
      <c r="M83" s="101">
        <f t="shared" si="21"/>
        <v>5000</v>
      </c>
      <c r="N83" s="101">
        <f>SUM(N85:N86)</f>
        <v>5000</v>
      </c>
      <c r="O83" s="101">
        <f>SUM(O85:O87)</f>
        <v>0</v>
      </c>
      <c r="P83" s="101">
        <f t="shared" si="22"/>
        <v>0</v>
      </c>
      <c r="Q83" s="101">
        <f t="shared" si="16"/>
        <v>0</v>
      </c>
      <c r="R83" s="101">
        <f t="shared" si="17"/>
        <v>0</v>
      </c>
      <c r="S83" s="101">
        <f t="shared" si="23"/>
        <v>5000</v>
      </c>
      <c r="T83" s="101">
        <f>SUM(T85:T86)</f>
        <v>5000</v>
      </c>
      <c r="U83" s="101">
        <f>SUM(U85:U87)</f>
        <v>0</v>
      </c>
      <c r="V83" s="101">
        <f t="shared" si="24"/>
        <v>5000</v>
      </c>
      <c r="W83" s="101">
        <f>SUM(W85:W86)</f>
        <v>5000</v>
      </c>
      <c r="X83" s="101">
        <f>SUM(X85:X87)</f>
        <v>0</v>
      </c>
      <c r="Y83" s="129"/>
      <c r="Z83" s="102"/>
    </row>
    <row r="84" spans="1:26" ht="10.5">
      <c r="A84" s="103"/>
      <c r="B84" s="103"/>
      <c r="C84" s="103"/>
      <c r="D84" s="104"/>
      <c r="E84" s="105" t="s">
        <v>5</v>
      </c>
      <c r="F84" s="104"/>
      <c r="G84" s="101">
        <f t="shared" si="11"/>
        <v>0</v>
      </c>
      <c r="H84" s="101"/>
      <c r="I84" s="101"/>
      <c r="J84" s="101">
        <f t="shared" si="20"/>
        <v>0</v>
      </c>
      <c r="K84" s="101"/>
      <c r="L84" s="101"/>
      <c r="M84" s="101">
        <f t="shared" si="21"/>
        <v>0</v>
      </c>
      <c r="N84" s="101"/>
      <c r="O84" s="101"/>
      <c r="P84" s="101">
        <f t="shared" si="22"/>
        <v>0</v>
      </c>
      <c r="Q84" s="101">
        <f t="shared" si="16"/>
        <v>0</v>
      </c>
      <c r="R84" s="101">
        <f t="shared" si="17"/>
        <v>0</v>
      </c>
      <c r="S84" s="101">
        <f t="shared" si="23"/>
        <v>0</v>
      </c>
      <c r="T84" s="101"/>
      <c r="U84" s="101"/>
      <c r="V84" s="101">
        <f t="shared" si="24"/>
        <v>0</v>
      </c>
      <c r="W84" s="101"/>
      <c r="X84" s="101"/>
      <c r="Y84" s="129"/>
      <c r="Z84" s="102"/>
    </row>
    <row r="85" spans="1:26" ht="21">
      <c r="A85" s="103"/>
      <c r="B85" s="103"/>
      <c r="C85" s="103"/>
      <c r="D85" s="104"/>
      <c r="E85" s="105" t="s">
        <v>343</v>
      </c>
      <c r="F85" s="72">
        <v>4239</v>
      </c>
      <c r="G85" s="101">
        <f t="shared" si="11"/>
        <v>0</v>
      </c>
      <c r="H85" s="101"/>
      <c r="I85" s="101"/>
      <c r="J85" s="101">
        <f t="shared" si="20"/>
        <v>0</v>
      </c>
      <c r="K85" s="101"/>
      <c r="L85" s="101"/>
      <c r="M85" s="101">
        <f t="shared" si="21"/>
        <v>0</v>
      </c>
      <c r="N85" s="101"/>
      <c r="O85" s="101"/>
      <c r="P85" s="101">
        <f t="shared" si="22"/>
        <v>0</v>
      </c>
      <c r="Q85" s="101">
        <f t="shared" si="16"/>
        <v>0</v>
      </c>
      <c r="R85" s="101">
        <f t="shared" si="17"/>
        <v>0</v>
      </c>
      <c r="S85" s="101">
        <f t="shared" si="23"/>
        <v>0</v>
      </c>
      <c r="T85" s="101"/>
      <c r="U85" s="101"/>
      <c r="V85" s="101">
        <f t="shared" si="24"/>
        <v>0</v>
      </c>
      <c r="W85" s="101"/>
      <c r="X85" s="101"/>
      <c r="Y85" s="129"/>
      <c r="Z85" s="102"/>
    </row>
    <row r="86" spans="1:26" ht="31.5">
      <c r="A86" s="103"/>
      <c r="B86" s="103"/>
      <c r="C86" s="103"/>
      <c r="D86" s="104"/>
      <c r="E86" s="105" t="s">
        <v>444</v>
      </c>
      <c r="F86" s="72">
        <v>4841</v>
      </c>
      <c r="G86" s="101">
        <f aca="true" t="shared" si="25" ref="G86:G129">+H86+I86</f>
        <v>0</v>
      </c>
      <c r="H86" s="101"/>
      <c r="I86" s="101"/>
      <c r="J86" s="101">
        <f t="shared" si="20"/>
        <v>5000</v>
      </c>
      <c r="K86" s="101">
        <v>5000</v>
      </c>
      <c r="L86" s="101"/>
      <c r="M86" s="101">
        <f t="shared" si="21"/>
        <v>5000</v>
      </c>
      <c r="N86" s="101">
        <v>5000</v>
      </c>
      <c r="O86" s="101"/>
      <c r="P86" s="101">
        <f t="shared" si="22"/>
        <v>0</v>
      </c>
      <c r="Q86" s="101">
        <f t="shared" si="16"/>
        <v>0</v>
      </c>
      <c r="R86" s="101">
        <f t="shared" si="17"/>
        <v>0</v>
      </c>
      <c r="S86" s="101">
        <f t="shared" si="23"/>
        <v>5000</v>
      </c>
      <c r="T86" s="101">
        <v>5000</v>
      </c>
      <c r="U86" s="101"/>
      <c r="V86" s="101">
        <f t="shared" si="24"/>
        <v>5000</v>
      </c>
      <c r="W86" s="101">
        <v>5000</v>
      </c>
      <c r="X86" s="101"/>
      <c r="Y86" s="129"/>
      <c r="Z86" s="102"/>
    </row>
    <row r="87" spans="1:26" ht="21">
      <c r="A87" s="103"/>
      <c r="B87" s="103"/>
      <c r="C87" s="103"/>
      <c r="D87" s="104"/>
      <c r="E87" s="105" t="s">
        <v>369</v>
      </c>
      <c r="F87" s="72">
        <v>5113</v>
      </c>
      <c r="G87" s="101">
        <f t="shared" si="25"/>
        <v>0</v>
      </c>
      <c r="H87" s="101"/>
      <c r="I87" s="101"/>
      <c r="J87" s="101">
        <f t="shared" si="20"/>
        <v>0</v>
      </c>
      <c r="K87" s="101"/>
      <c r="L87" s="101"/>
      <c r="M87" s="101">
        <f t="shared" si="21"/>
        <v>0</v>
      </c>
      <c r="N87" s="101"/>
      <c r="O87" s="101"/>
      <c r="P87" s="101">
        <f t="shared" si="22"/>
        <v>0</v>
      </c>
      <c r="Q87" s="101">
        <f t="shared" si="16"/>
        <v>0</v>
      </c>
      <c r="R87" s="101">
        <f t="shared" si="17"/>
        <v>0</v>
      </c>
      <c r="S87" s="101">
        <f t="shared" si="23"/>
        <v>0</v>
      </c>
      <c r="T87" s="101"/>
      <c r="U87" s="101"/>
      <c r="V87" s="101">
        <f t="shared" si="24"/>
        <v>0</v>
      </c>
      <c r="W87" s="101"/>
      <c r="X87" s="101"/>
      <c r="Y87" s="129"/>
      <c r="Z87" s="102"/>
    </row>
    <row r="88" spans="1:26" ht="31.5">
      <c r="A88" s="103">
        <v>2300</v>
      </c>
      <c r="B88" s="110" t="s">
        <v>458</v>
      </c>
      <c r="C88" s="103">
        <v>0</v>
      </c>
      <c r="D88" s="103">
        <v>0</v>
      </c>
      <c r="E88" s="112" t="s">
        <v>459</v>
      </c>
      <c r="F88" s="72"/>
      <c r="G88" s="101">
        <f t="shared" si="25"/>
        <v>0</v>
      </c>
      <c r="H88" s="101">
        <f>+H89+H90</f>
        <v>0</v>
      </c>
      <c r="I88" s="101">
        <f>+I89+I90</f>
        <v>0</v>
      </c>
      <c r="J88" s="101"/>
      <c r="K88" s="101"/>
      <c r="L88" s="101"/>
      <c r="M88" s="101"/>
      <c r="N88" s="101">
        <f>+N89+N90</f>
        <v>0</v>
      </c>
      <c r="O88" s="101">
        <f>+O89+O90</f>
        <v>0</v>
      </c>
      <c r="P88" s="101">
        <f t="shared" si="22"/>
        <v>0</v>
      </c>
      <c r="Q88" s="101">
        <f t="shared" si="16"/>
        <v>0</v>
      </c>
      <c r="R88" s="101">
        <f t="shared" si="17"/>
        <v>0</v>
      </c>
      <c r="S88" s="101"/>
      <c r="T88" s="101">
        <f>+T89+T90</f>
        <v>0</v>
      </c>
      <c r="U88" s="101">
        <f>+U89+U90</f>
        <v>0</v>
      </c>
      <c r="V88" s="101"/>
      <c r="W88" s="101">
        <f>+W89+W90</f>
        <v>0</v>
      </c>
      <c r="X88" s="101">
        <f>+X89+X90</f>
        <v>0</v>
      </c>
      <c r="Y88" s="129"/>
      <c r="Z88" s="102"/>
    </row>
    <row r="89" spans="1:26" ht="21">
      <c r="A89" s="103">
        <v>2321</v>
      </c>
      <c r="B89" s="110" t="s">
        <v>458</v>
      </c>
      <c r="C89" s="110" t="s">
        <v>206</v>
      </c>
      <c r="D89" s="111" t="s">
        <v>188</v>
      </c>
      <c r="E89" s="105" t="s">
        <v>343</v>
      </c>
      <c r="F89" s="72">
        <v>4239</v>
      </c>
      <c r="G89" s="101">
        <f t="shared" si="25"/>
        <v>0</v>
      </c>
      <c r="H89" s="101"/>
      <c r="I89" s="101"/>
      <c r="J89" s="101"/>
      <c r="K89" s="101"/>
      <c r="L89" s="101"/>
      <c r="M89" s="101"/>
      <c r="N89" s="101"/>
      <c r="O89" s="101"/>
      <c r="P89" s="101">
        <f t="shared" si="22"/>
        <v>0</v>
      </c>
      <c r="Q89" s="101">
        <f t="shared" si="16"/>
        <v>0</v>
      </c>
      <c r="R89" s="101">
        <f t="shared" si="17"/>
        <v>0</v>
      </c>
      <c r="S89" s="101"/>
      <c r="T89" s="101"/>
      <c r="U89" s="101"/>
      <c r="V89" s="101"/>
      <c r="W89" s="101"/>
      <c r="X89" s="101"/>
      <c r="Y89" s="129"/>
      <c r="Z89" s="102"/>
    </row>
    <row r="90" spans="1:26" ht="21">
      <c r="A90" s="103"/>
      <c r="B90" s="110"/>
      <c r="C90" s="110"/>
      <c r="D90" s="111"/>
      <c r="E90" s="105" t="s">
        <v>369</v>
      </c>
      <c r="F90" s="72">
        <v>5113</v>
      </c>
      <c r="G90" s="101">
        <f t="shared" si="25"/>
        <v>0</v>
      </c>
      <c r="H90" s="101"/>
      <c r="I90" s="101"/>
      <c r="J90" s="101"/>
      <c r="K90" s="101"/>
      <c r="L90" s="101"/>
      <c r="M90" s="101"/>
      <c r="N90" s="101"/>
      <c r="O90" s="101"/>
      <c r="P90" s="101">
        <f t="shared" si="22"/>
        <v>0</v>
      </c>
      <c r="Q90" s="101">
        <f t="shared" si="16"/>
        <v>0</v>
      </c>
      <c r="R90" s="101">
        <f t="shared" si="17"/>
        <v>0</v>
      </c>
      <c r="S90" s="101"/>
      <c r="T90" s="101"/>
      <c r="U90" s="101"/>
      <c r="V90" s="101"/>
      <c r="W90" s="101"/>
      <c r="X90" s="101"/>
      <c r="Y90" s="129"/>
      <c r="Z90" s="102"/>
    </row>
    <row r="91" spans="1:26" ht="21">
      <c r="A91" s="72" t="s">
        <v>213</v>
      </c>
      <c r="B91" s="72" t="s">
        <v>214</v>
      </c>
      <c r="C91" s="72" t="s">
        <v>189</v>
      </c>
      <c r="D91" s="72" t="s">
        <v>189</v>
      </c>
      <c r="E91" s="99" t="s">
        <v>215</v>
      </c>
      <c r="F91" s="100"/>
      <c r="G91" s="101">
        <f t="shared" si="25"/>
        <v>-685843.7</v>
      </c>
      <c r="H91" s="101">
        <f>+H93+H104+H110+H118</f>
        <v>4809.8</v>
      </c>
      <c r="I91" s="101">
        <f>+I93+I104+I110+I118</f>
        <v>-690653.5</v>
      </c>
      <c r="J91" s="101">
        <f t="shared" si="20"/>
        <v>1176857.6</v>
      </c>
      <c r="K91" s="101">
        <f>+K93+K104+K110+K118</f>
        <v>0</v>
      </c>
      <c r="L91" s="101">
        <f>+L93+L104+L110+L118</f>
        <v>1176857.6</v>
      </c>
      <c r="M91" s="101">
        <f t="shared" si="21"/>
        <v>-1190963.0999999996</v>
      </c>
      <c r="N91" s="101">
        <f>+N93+N104+N110+N118</f>
        <v>0</v>
      </c>
      <c r="O91" s="101">
        <f>+O93+O104+O110+O118</f>
        <v>-1190963.0999999996</v>
      </c>
      <c r="P91" s="101">
        <f t="shared" si="22"/>
        <v>-2367820.6999999997</v>
      </c>
      <c r="Q91" s="101">
        <f t="shared" si="16"/>
        <v>0</v>
      </c>
      <c r="R91" s="101">
        <f t="shared" si="17"/>
        <v>-2367820.6999999997</v>
      </c>
      <c r="S91" s="101">
        <f aca="true" t="shared" si="26" ref="S91:S100">+T91+U91</f>
        <v>205000.1000000001</v>
      </c>
      <c r="T91" s="101">
        <f>+T93+T104+T110+T118</f>
        <v>0</v>
      </c>
      <c r="U91" s="101">
        <f>+U93+U104+U110+U118</f>
        <v>205000.1000000001</v>
      </c>
      <c r="V91" s="101">
        <f aca="true" t="shared" si="27" ref="V91:V100">+W91+X91</f>
        <v>105000.1000000001</v>
      </c>
      <c r="W91" s="101">
        <f>+W93+W104+W110+W118</f>
        <v>0</v>
      </c>
      <c r="X91" s="101">
        <f>+X93+X104+X110+X118</f>
        <v>105000.1000000001</v>
      </c>
      <c r="Y91" s="129"/>
      <c r="Z91" s="102"/>
    </row>
    <row r="92" spans="1:26" ht="10.5">
      <c r="A92" s="103"/>
      <c r="B92" s="103"/>
      <c r="C92" s="103"/>
      <c r="D92" s="104"/>
      <c r="E92" s="105" t="s">
        <v>5</v>
      </c>
      <c r="F92" s="104"/>
      <c r="G92" s="101">
        <f t="shared" si="25"/>
        <v>0</v>
      </c>
      <c r="H92" s="101"/>
      <c r="I92" s="101"/>
      <c r="J92" s="101">
        <f t="shared" si="20"/>
        <v>0</v>
      </c>
      <c r="K92" s="101"/>
      <c r="L92" s="101"/>
      <c r="M92" s="101">
        <f t="shared" si="21"/>
        <v>0</v>
      </c>
      <c r="N92" s="101"/>
      <c r="O92" s="101"/>
      <c r="P92" s="101">
        <f t="shared" si="22"/>
        <v>0</v>
      </c>
      <c r="Q92" s="101">
        <f t="shared" si="16"/>
        <v>0</v>
      </c>
      <c r="R92" s="101">
        <f t="shared" si="17"/>
        <v>0</v>
      </c>
      <c r="S92" s="101">
        <f t="shared" si="26"/>
        <v>0</v>
      </c>
      <c r="T92" s="101"/>
      <c r="U92" s="101"/>
      <c r="V92" s="101">
        <f t="shared" si="27"/>
        <v>0</v>
      </c>
      <c r="W92" s="101"/>
      <c r="X92" s="101"/>
      <c r="Y92" s="129"/>
      <c r="Z92" s="102"/>
    </row>
    <row r="93" spans="1:26" ht="31.5">
      <c r="A93" s="72" t="s">
        <v>216</v>
      </c>
      <c r="B93" s="72" t="s">
        <v>214</v>
      </c>
      <c r="C93" s="72" t="s">
        <v>208</v>
      </c>
      <c r="D93" s="72" t="s">
        <v>189</v>
      </c>
      <c r="E93" s="106" t="s">
        <v>217</v>
      </c>
      <c r="F93" s="107"/>
      <c r="G93" s="101">
        <f t="shared" si="25"/>
        <v>5001.8</v>
      </c>
      <c r="H93" s="108">
        <f>+H95+H97+H99</f>
        <v>4809.8</v>
      </c>
      <c r="I93" s="108">
        <f>+I95+I97+I99</f>
        <v>192</v>
      </c>
      <c r="J93" s="101">
        <f t="shared" si="20"/>
        <v>20001</v>
      </c>
      <c r="K93" s="108">
        <f>+K99+K96</f>
        <v>0</v>
      </c>
      <c r="L93" s="108">
        <f>+L99</f>
        <v>20001</v>
      </c>
      <c r="M93" s="101">
        <f t="shared" si="21"/>
        <v>102000</v>
      </c>
      <c r="N93" s="108">
        <f>+N95+N97+N99</f>
        <v>0</v>
      </c>
      <c r="O93" s="108">
        <f>+O95+O97+O99</f>
        <v>102000</v>
      </c>
      <c r="P93" s="101">
        <f t="shared" si="22"/>
        <v>81999</v>
      </c>
      <c r="Q93" s="101">
        <f t="shared" si="16"/>
        <v>0</v>
      </c>
      <c r="R93" s="101">
        <f t="shared" si="17"/>
        <v>81999</v>
      </c>
      <c r="S93" s="101">
        <f t="shared" si="26"/>
        <v>112000</v>
      </c>
      <c r="T93" s="108">
        <f>+T95+T97+T99</f>
        <v>0</v>
      </c>
      <c r="U93" s="108">
        <f>+U95+U97+U99</f>
        <v>112000</v>
      </c>
      <c r="V93" s="101">
        <f t="shared" si="27"/>
        <v>82000</v>
      </c>
      <c r="W93" s="108">
        <f>+W95+W97+W99</f>
        <v>0</v>
      </c>
      <c r="X93" s="108">
        <f>+X95+X97+X99</f>
        <v>82000</v>
      </c>
      <c r="Y93" s="129"/>
      <c r="Z93" s="102"/>
    </row>
    <row r="94" spans="1:26" ht="10.5">
      <c r="A94" s="103"/>
      <c r="B94" s="103"/>
      <c r="C94" s="103"/>
      <c r="D94" s="104"/>
      <c r="E94" s="105" t="s">
        <v>194</v>
      </c>
      <c r="F94" s="104"/>
      <c r="G94" s="101">
        <f t="shared" si="25"/>
        <v>0</v>
      </c>
      <c r="H94" s="101"/>
      <c r="I94" s="101"/>
      <c r="J94" s="101">
        <f t="shared" si="20"/>
        <v>0</v>
      </c>
      <c r="K94" s="101"/>
      <c r="L94" s="101"/>
      <c r="M94" s="101">
        <f t="shared" si="21"/>
        <v>0</v>
      </c>
      <c r="N94" s="101"/>
      <c r="O94" s="101"/>
      <c r="P94" s="101">
        <f t="shared" si="22"/>
        <v>0</v>
      </c>
      <c r="Q94" s="101">
        <f t="shared" si="16"/>
        <v>0</v>
      </c>
      <c r="R94" s="101">
        <f t="shared" si="17"/>
        <v>0</v>
      </c>
      <c r="S94" s="101">
        <f t="shared" si="26"/>
        <v>0</v>
      </c>
      <c r="T94" s="101"/>
      <c r="U94" s="101"/>
      <c r="V94" s="101">
        <f t="shared" si="27"/>
        <v>0</v>
      </c>
      <c r="W94" s="101"/>
      <c r="X94" s="101"/>
      <c r="Y94" s="129"/>
      <c r="Z94" s="102"/>
    </row>
    <row r="95" spans="1:26" ht="21">
      <c r="A95" s="103">
        <v>2421</v>
      </c>
      <c r="B95" s="110" t="s">
        <v>214</v>
      </c>
      <c r="C95" s="110" t="s">
        <v>206</v>
      </c>
      <c r="D95" s="111" t="s">
        <v>188</v>
      </c>
      <c r="E95" s="109" t="s">
        <v>460</v>
      </c>
      <c r="F95" s="104"/>
      <c r="G95" s="101">
        <f t="shared" si="25"/>
        <v>4052</v>
      </c>
      <c r="H95" s="101">
        <f>+H96</f>
        <v>4052</v>
      </c>
      <c r="I95" s="101">
        <f>+I96</f>
        <v>0</v>
      </c>
      <c r="J95" s="101">
        <f t="shared" si="20"/>
        <v>0</v>
      </c>
      <c r="K95" s="101">
        <f>+K96</f>
        <v>0</v>
      </c>
      <c r="L95" s="101">
        <f>+L96</f>
        <v>0</v>
      </c>
      <c r="M95" s="101">
        <f t="shared" si="21"/>
        <v>0</v>
      </c>
      <c r="N95" s="101">
        <f>+N96</f>
        <v>0</v>
      </c>
      <c r="O95" s="101">
        <f>+O96</f>
        <v>0</v>
      </c>
      <c r="P95" s="101">
        <f t="shared" si="22"/>
        <v>0</v>
      </c>
      <c r="Q95" s="101">
        <f t="shared" si="16"/>
        <v>0</v>
      </c>
      <c r="R95" s="101">
        <f t="shared" si="17"/>
        <v>0</v>
      </c>
      <c r="S95" s="101">
        <f t="shared" si="26"/>
        <v>0</v>
      </c>
      <c r="T95" s="101">
        <f>+U95+V95</f>
        <v>0</v>
      </c>
      <c r="U95" s="101">
        <f>+U96</f>
        <v>0</v>
      </c>
      <c r="V95" s="101">
        <f t="shared" si="27"/>
        <v>0</v>
      </c>
      <c r="W95" s="101">
        <f>+W96</f>
        <v>0</v>
      </c>
      <c r="X95" s="101">
        <f>+X96</f>
        <v>0</v>
      </c>
      <c r="Y95" s="129"/>
      <c r="Z95" s="102"/>
    </row>
    <row r="96" spans="1:26" ht="10.5">
      <c r="A96" s="103"/>
      <c r="B96" s="103"/>
      <c r="C96" s="103"/>
      <c r="D96" s="104"/>
      <c r="E96" s="105" t="s">
        <v>432</v>
      </c>
      <c r="F96" s="72">
        <v>4729</v>
      </c>
      <c r="G96" s="101">
        <f t="shared" si="25"/>
        <v>4052</v>
      </c>
      <c r="H96" s="101">
        <v>4052</v>
      </c>
      <c r="I96" s="101"/>
      <c r="J96" s="101">
        <f>+K96+L96</f>
        <v>0</v>
      </c>
      <c r="K96" s="101"/>
      <c r="L96" s="101"/>
      <c r="M96" s="101">
        <f>+N96+O96</f>
        <v>0</v>
      </c>
      <c r="N96" s="101"/>
      <c r="O96" s="101"/>
      <c r="P96" s="101">
        <f t="shared" si="22"/>
        <v>0</v>
      </c>
      <c r="Q96" s="101">
        <f t="shared" si="16"/>
        <v>0</v>
      </c>
      <c r="R96" s="101">
        <f t="shared" si="17"/>
        <v>0</v>
      </c>
      <c r="S96" s="101">
        <f t="shared" si="26"/>
        <v>0</v>
      </c>
      <c r="T96" s="101"/>
      <c r="U96" s="101"/>
      <c r="V96" s="101">
        <f t="shared" si="27"/>
        <v>0</v>
      </c>
      <c r="W96" s="101"/>
      <c r="X96" s="101"/>
      <c r="Y96" s="129"/>
      <c r="Z96" s="102"/>
    </row>
    <row r="97" spans="1:26" ht="21">
      <c r="A97" s="103">
        <v>2422</v>
      </c>
      <c r="B97" s="110" t="s">
        <v>214</v>
      </c>
      <c r="C97" s="110" t="s">
        <v>206</v>
      </c>
      <c r="D97" s="111" t="s">
        <v>206</v>
      </c>
      <c r="E97" s="109" t="s">
        <v>461</v>
      </c>
      <c r="F97" s="72"/>
      <c r="G97" s="101">
        <f t="shared" si="25"/>
        <v>0</v>
      </c>
      <c r="H97" s="101">
        <f>+H98</f>
        <v>0</v>
      </c>
      <c r="I97" s="101">
        <f>+I98</f>
        <v>0</v>
      </c>
      <c r="J97" s="101">
        <f>+K97+L97</f>
        <v>0</v>
      </c>
      <c r="K97" s="101"/>
      <c r="L97" s="101"/>
      <c r="M97" s="101">
        <f>+N97+O97</f>
        <v>0</v>
      </c>
      <c r="N97" s="101">
        <f>+N98</f>
        <v>0</v>
      </c>
      <c r="O97" s="101">
        <f>+O98</f>
        <v>0</v>
      </c>
      <c r="P97" s="101">
        <f t="shared" si="22"/>
        <v>0</v>
      </c>
      <c r="Q97" s="101">
        <f t="shared" si="16"/>
        <v>0</v>
      </c>
      <c r="R97" s="101">
        <f t="shared" si="17"/>
        <v>0</v>
      </c>
      <c r="S97" s="101">
        <f t="shared" si="26"/>
        <v>0</v>
      </c>
      <c r="T97" s="101">
        <f>+T98</f>
        <v>0</v>
      </c>
      <c r="U97" s="101">
        <f>+U98</f>
        <v>0</v>
      </c>
      <c r="V97" s="101">
        <f t="shared" si="27"/>
        <v>0</v>
      </c>
      <c r="W97" s="101">
        <f>+W98</f>
        <v>0</v>
      </c>
      <c r="X97" s="101">
        <f>+X98</f>
        <v>0</v>
      </c>
      <c r="Y97" s="129"/>
      <c r="Z97" s="102"/>
    </row>
    <row r="98" spans="1:26" ht="21">
      <c r="A98" s="103"/>
      <c r="B98" s="103"/>
      <c r="C98" s="103"/>
      <c r="D98" s="104"/>
      <c r="E98" s="105" t="s">
        <v>343</v>
      </c>
      <c r="F98" s="72">
        <v>4239</v>
      </c>
      <c r="G98" s="101">
        <f t="shared" si="25"/>
        <v>0</v>
      </c>
      <c r="H98" s="101"/>
      <c r="I98" s="101"/>
      <c r="J98" s="101">
        <f>+K98+L98</f>
        <v>0</v>
      </c>
      <c r="K98" s="101"/>
      <c r="L98" s="101"/>
      <c r="M98" s="101">
        <f>+N98+O98</f>
        <v>0</v>
      </c>
      <c r="N98" s="101"/>
      <c r="O98" s="101"/>
      <c r="P98" s="101">
        <f t="shared" si="22"/>
        <v>0</v>
      </c>
      <c r="Q98" s="101">
        <f t="shared" si="16"/>
        <v>0</v>
      </c>
      <c r="R98" s="101">
        <f t="shared" si="17"/>
        <v>0</v>
      </c>
      <c r="S98" s="101">
        <f t="shared" si="26"/>
        <v>0</v>
      </c>
      <c r="T98" s="101"/>
      <c r="U98" s="101"/>
      <c r="V98" s="101">
        <f t="shared" si="27"/>
        <v>0</v>
      </c>
      <c r="W98" s="101"/>
      <c r="X98" s="101"/>
      <c r="Y98" s="129"/>
      <c r="Z98" s="102"/>
    </row>
    <row r="99" spans="1:26" ht="21">
      <c r="A99" s="72" t="s">
        <v>218</v>
      </c>
      <c r="B99" s="72" t="s">
        <v>214</v>
      </c>
      <c r="C99" s="72" t="s">
        <v>208</v>
      </c>
      <c r="D99" s="72" t="s">
        <v>219</v>
      </c>
      <c r="E99" s="105" t="s">
        <v>220</v>
      </c>
      <c r="F99" s="104"/>
      <c r="G99" s="101">
        <f t="shared" si="25"/>
        <v>949.8</v>
      </c>
      <c r="H99" s="101">
        <f>SUM(H101)</f>
        <v>757.8</v>
      </c>
      <c r="I99" s="101">
        <f>SUM(I102:I103)</f>
        <v>192</v>
      </c>
      <c r="J99" s="101">
        <f>+K99+L99</f>
        <v>20001</v>
      </c>
      <c r="K99" s="101">
        <f>SUM(K101)</f>
        <v>0</v>
      </c>
      <c r="L99" s="101">
        <f>SUM(L102:L103)</f>
        <v>20001</v>
      </c>
      <c r="M99" s="101">
        <f>+N99+O99</f>
        <v>102000</v>
      </c>
      <c r="N99" s="101">
        <f>SUM(N101)</f>
        <v>0</v>
      </c>
      <c r="O99" s="101">
        <f>SUM(O102:O103)</f>
        <v>102000</v>
      </c>
      <c r="P99" s="101">
        <f t="shared" si="22"/>
        <v>81999</v>
      </c>
      <c r="Q99" s="101">
        <f t="shared" si="16"/>
        <v>0</v>
      </c>
      <c r="R99" s="101">
        <f t="shared" si="17"/>
        <v>81999</v>
      </c>
      <c r="S99" s="101">
        <f t="shared" si="26"/>
        <v>112000</v>
      </c>
      <c r="T99" s="101">
        <f>SUM(T101)</f>
        <v>0</v>
      </c>
      <c r="U99" s="101">
        <f>SUM(U102:U103)</f>
        <v>112000</v>
      </c>
      <c r="V99" s="101">
        <f t="shared" si="27"/>
        <v>82000</v>
      </c>
      <c r="W99" s="101">
        <f>SUM(W101)</f>
        <v>0</v>
      </c>
      <c r="X99" s="101">
        <f>SUM(X102:X103)</f>
        <v>82000</v>
      </c>
      <c r="Y99" s="129"/>
      <c r="Z99" s="102"/>
    </row>
    <row r="100" spans="1:26" ht="10.5">
      <c r="A100" s="103"/>
      <c r="B100" s="103"/>
      <c r="C100" s="103"/>
      <c r="D100" s="104"/>
      <c r="E100" s="105" t="s">
        <v>5</v>
      </c>
      <c r="F100" s="104"/>
      <c r="G100" s="101">
        <f t="shared" si="25"/>
        <v>0</v>
      </c>
      <c r="H100" s="101"/>
      <c r="I100" s="101"/>
      <c r="J100" s="101">
        <f t="shared" si="20"/>
        <v>0</v>
      </c>
      <c r="K100" s="101"/>
      <c r="L100" s="101"/>
      <c r="M100" s="101">
        <f t="shared" si="21"/>
        <v>0</v>
      </c>
      <c r="N100" s="101"/>
      <c r="O100" s="101"/>
      <c r="P100" s="101">
        <f t="shared" si="22"/>
        <v>0</v>
      </c>
      <c r="Q100" s="101">
        <f t="shared" si="16"/>
        <v>0</v>
      </c>
      <c r="R100" s="101">
        <f t="shared" si="17"/>
        <v>0</v>
      </c>
      <c r="S100" s="101">
        <f t="shared" si="26"/>
        <v>0</v>
      </c>
      <c r="T100" s="101"/>
      <c r="U100" s="101"/>
      <c r="V100" s="101">
        <f t="shared" si="27"/>
        <v>0</v>
      </c>
      <c r="W100" s="101"/>
      <c r="X100" s="101"/>
      <c r="Y100" s="129"/>
      <c r="Z100" s="102"/>
    </row>
    <row r="101" spans="1:26" ht="10.5">
      <c r="A101" s="103"/>
      <c r="B101" s="103"/>
      <c r="C101" s="103"/>
      <c r="D101" s="104"/>
      <c r="E101" s="105" t="s">
        <v>479</v>
      </c>
      <c r="F101" s="72">
        <v>4657</v>
      </c>
      <c r="G101" s="101">
        <f t="shared" si="25"/>
        <v>757.8</v>
      </c>
      <c r="H101" s="108">
        <v>757.8</v>
      </c>
      <c r="I101" s="108"/>
      <c r="J101" s="101">
        <f t="shared" si="20"/>
        <v>0</v>
      </c>
      <c r="K101" s="108"/>
      <c r="L101" s="108"/>
      <c r="M101" s="101"/>
      <c r="N101" s="108"/>
      <c r="O101" s="108"/>
      <c r="P101" s="101">
        <f t="shared" si="22"/>
        <v>0</v>
      </c>
      <c r="Q101" s="101">
        <f t="shared" si="16"/>
        <v>0</v>
      </c>
      <c r="R101" s="101">
        <f t="shared" si="17"/>
        <v>0</v>
      </c>
      <c r="S101" s="101"/>
      <c r="T101" s="108"/>
      <c r="U101" s="108"/>
      <c r="V101" s="101"/>
      <c r="W101" s="108"/>
      <c r="X101" s="108"/>
      <c r="Y101" s="129"/>
      <c r="Z101" s="102"/>
    </row>
    <row r="102" spans="1:26" ht="21">
      <c r="A102" s="103"/>
      <c r="B102" s="103"/>
      <c r="C102" s="103"/>
      <c r="D102" s="104"/>
      <c r="E102" s="105" t="s">
        <v>369</v>
      </c>
      <c r="F102" s="72">
        <v>5113</v>
      </c>
      <c r="G102" s="101">
        <f t="shared" si="25"/>
        <v>192</v>
      </c>
      <c r="H102" s="101"/>
      <c r="I102" s="108">
        <v>192</v>
      </c>
      <c r="J102" s="101">
        <f t="shared" si="20"/>
        <v>19071</v>
      </c>
      <c r="K102" s="101"/>
      <c r="L102" s="101">
        <v>19071</v>
      </c>
      <c r="M102" s="101">
        <f t="shared" si="21"/>
        <v>96000</v>
      </c>
      <c r="N102" s="101"/>
      <c r="O102" s="108">
        <v>96000</v>
      </c>
      <c r="P102" s="101">
        <f t="shared" si="22"/>
        <v>76929</v>
      </c>
      <c r="Q102" s="101">
        <f t="shared" si="16"/>
        <v>0</v>
      </c>
      <c r="R102" s="101">
        <f t="shared" si="17"/>
        <v>76929</v>
      </c>
      <c r="S102" s="101">
        <f aca="true" t="shared" si="28" ref="S102:S109">+T102+U102</f>
        <v>105500</v>
      </c>
      <c r="T102" s="101"/>
      <c r="U102" s="108">
        <v>105500</v>
      </c>
      <c r="V102" s="101">
        <f aca="true" t="shared" si="29" ref="V102:V109">+W102+X102</f>
        <v>77000</v>
      </c>
      <c r="W102" s="101"/>
      <c r="X102" s="108">
        <v>77000</v>
      </c>
      <c r="Y102" s="129"/>
      <c r="Z102" s="102"/>
    </row>
    <row r="103" spans="1:26" ht="21">
      <c r="A103" s="103"/>
      <c r="B103" s="103"/>
      <c r="C103" s="103"/>
      <c r="D103" s="104"/>
      <c r="E103" s="105" t="s">
        <v>375</v>
      </c>
      <c r="F103" s="72">
        <v>5134</v>
      </c>
      <c r="G103" s="101">
        <f t="shared" si="25"/>
        <v>0</v>
      </c>
      <c r="H103" s="101"/>
      <c r="I103" s="101"/>
      <c r="J103" s="101">
        <f t="shared" si="20"/>
        <v>930</v>
      </c>
      <c r="K103" s="101"/>
      <c r="L103" s="101">
        <v>930</v>
      </c>
      <c r="M103" s="101">
        <f t="shared" si="21"/>
        <v>6000</v>
      </c>
      <c r="N103" s="101"/>
      <c r="O103" s="101">
        <v>6000</v>
      </c>
      <c r="P103" s="101">
        <f t="shared" si="22"/>
        <v>5070</v>
      </c>
      <c r="Q103" s="101">
        <f t="shared" si="16"/>
        <v>0</v>
      </c>
      <c r="R103" s="101">
        <f t="shared" si="17"/>
        <v>5070</v>
      </c>
      <c r="S103" s="101">
        <f t="shared" si="28"/>
        <v>6500</v>
      </c>
      <c r="T103" s="101"/>
      <c r="U103" s="101">
        <v>6500</v>
      </c>
      <c r="V103" s="101">
        <f t="shared" si="29"/>
        <v>5000</v>
      </c>
      <c r="W103" s="101"/>
      <c r="X103" s="101">
        <v>5000</v>
      </c>
      <c r="Y103" s="129"/>
      <c r="Z103" s="102"/>
    </row>
    <row r="104" spans="1:26" ht="21">
      <c r="A104" s="72" t="s">
        <v>221</v>
      </c>
      <c r="B104" s="72" t="s">
        <v>214</v>
      </c>
      <c r="C104" s="72" t="s">
        <v>197</v>
      </c>
      <c r="D104" s="72" t="s">
        <v>189</v>
      </c>
      <c r="E104" s="106" t="s">
        <v>222</v>
      </c>
      <c r="F104" s="107"/>
      <c r="G104" s="101">
        <f t="shared" si="25"/>
        <v>12530</v>
      </c>
      <c r="H104" s="108">
        <f>+H106</f>
        <v>0</v>
      </c>
      <c r="I104" s="108">
        <f>+I106</f>
        <v>12530</v>
      </c>
      <c r="J104" s="101">
        <f t="shared" si="20"/>
        <v>155446</v>
      </c>
      <c r="K104" s="108">
        <f>+K106</f>
        <v>0</v>
      </c>
      <c r="L104" s="108">
        <f>+L106</f>
        <v>155446</v>
      </c>
      <c r="M104" s="101">
        <f t="shared" si="21"/>
        <v>60678.2</v>
      </c>
      <c r="N104" s="108">
        <f>+N106</f>
        <v>0</v>
      </c>
      <c r="O104" s="108">
        <f>+O106</f>
        <v>60678.2</v>
      </c>
      <c r="P104" s="101">
        <f t="shared" si="22"/>
        <v>-94767.8</v>
      </c>
      <c r="Q104" s="101">
        <f t="shared" si="16"/>
        <v>0</v>
      </c>
      <c r="R104" s="101">
        <f t="shared" si="17"/>
        <v>-94767.8</v>
      </c>
      <c r="S104" s="101">
        <f t="shared" si="28"/>
        <v>50000</v>
      </c>
      <c r="T104" s="108">
        <f>+T106</f>
        <v>0</v>
      </c>
      <c r="U104" s="108">
        <f>+U106</f>
        <v>50000</v>
      </c>
      <c r="V104" s="101">
        <f t="shared" si="29"/>
        <v>50000</v>
      </c>
      <c r="W104" s="108">
        <f>+W106</f>
        <v>0</v>
      </c>
      <c r="X104" s="108">
        <f>+X106</f>
        <v>50000</v>
      </c>
      <c r="Y104" s="129"/>
      <c r="Z104" s="102"/>
    </row>
    <row r="105" spans="1:26" ht="10.5">
      <c r="A105" s="103"/>
      <c r="B105" s="103"/>
      <c r="C105" s="103"/>
      <c r="D105" s="104"/>
      <c r="E105" s="105" t="s">
        <v>194</v>
      </c>
      <c r="F105" s="104"/>
      <c r="G105" s="101">
        <f t="shared" si="25"/>
        <v>0</v>
      </c>
      <c r="H105" s="101"/>
      <c r="I105" s="101"/>
      <c r="J105" s="101">
        <f t="shared" si="20"/>
        <v>0</v>
      </c>
      <c r="K105" s="101"/>
      <c r="L105" s="101"/>
      <c r="M105" s="101">
        <f t="shared" si="21"/>
        <v>0</v>
      </c>
      <c r="N105" s="101"/>
      <c r="O105" s="101"/>
      <c r="P105" s="101">
        <f t="shared" si="22"/>
        <v>0</v>
      </c>
      <c r="Q105" s="101">
        <f t="shared" si="16"/>
        <v>0</v>
      </c>
      <c r="R105" s="101">
        <f t="shared" si="17"/>
        <v>0</v>
      </c>
      <c r="S105" s="101">
        <f t="shared" si="28"/>
        <v>0</v>
      </c>
      <c r="T105" s="101"/>
      <c r="U105" s="101"/>
      <c r="V105" s="101">
        <f t="shared" si="29"/>
        <v>0</v>
      </c>
      <c r="W105" s="101"/>
      <c r="X105" s="101"/>
      <c r="Y105" s="129"/>
      <c r="Z105" s="102"/>
    </row>
    <row r="106" spans="1:26" ht="10.5">
      <c r="A106" s="72" t="s">
        <v>433</v>
      </c>
      <c r="B106" s="72" t="s">
        <v>219</v>
      </c>
      <c r="C106" s="72" t="s">
        <v>197</v>
      </c>
      <c r="D106" s="72" t="s">
        <v>208</v>
      </c>
      <c r="E106" s="105" t="s">
        <v>434</v>
      </c>
      <c r="F106" s="104"/>
      <c r="G106" s="101">
        <f t="shared" si="25"/>
        <v>12530</v>
      </c>
      <c r="H106" s="101">
        <f>SUM(H108:H109)</f>
        <v>0</v>
      </c>
      <c r="I106" s="101">
        <f>SUM(I108:I109)</f>
        <v>12530</v>
      </c>
      <c r="J106" s="101">
        <f t="shared" si="20"/>
        <v>155446</v>
      </c>
      <c r="K106" s="101">
        <f>SUM(K108:K109)</f>
        <v>0</v>
      </c>
      <c r="L106" s="101">
        <f>SUM(L108:L109)</f>
        <v>155446</v>
      </c>
      <c r="M106" s="101">
        <f t="shared" si="21"/>
        <v>60678.2</v>
      </c>
      <c r="N106" s="101">
        <f>SUM(N108:N109)</f>
        <v>0</v>
      </c>
      <c r="O106" s="101">
        <f>SUM(O108:O109)</f>
        <v>60678.2</v>
      </c>
      <c r="P106" s="101">
        <f t="shared" si="22"/>
        <v>-94767.8</v>
      </c>
      <c r="Q106" s="101">
        <f t="shared" si="16"/>
        <v>0</v>
      </c>
      <c r="R106" s="101">
        <f t="shared" si="17"/>
        <v>-94767.8</v>
      </c>
      <c r="S106" s="101">
        <f t="shared" si="28"/>
        <v>50000</v>
      </c>
      <c r="T106" s="101">
        <f>SUM(T108:T109)</f>
        <v>0</v>
      </c>
      <c r="U106" s="101">
        <f>SUM(U108:U109)</f>
        <v>50000</v>
      </c>
      <c r="V106" s="101">
        <f t="shared" si="29"/>
        <v>50000</v>
      </c>
      <c r="W106" s="101">
        <f>SUM(W108:W109)</f>
        <v>0</v>
      </c>
      <c r="X106" s="101">
        <f>SUM(X108:X109)</f>
        <v>50000</v>
      </c>
      <c r="Y106" s="129"/>
      <c r="Z106" s="102"/>
    </row>
    <row r="107" spans="1:26" ht="10.5">
      <c r="A107" s="103"/>
      <c r="B107" s="103"/>
      <c r="C107" s="103"/>
      <c r="D107" s="104"/>
      <c r="E107" s="105" t="s">
        <v>5</v>
      </c>
      <c r="F107" s="104"/>
      <c r="G107" s="101">
        <f t="shared" si="25"/>
        <v>0</v>
      </c>
      <c r="H107" s="101"/>
      <c r="I107" s="101"/>
      <c r="J107" s="101">
        <f t="shared" si="20"/>
        <v>0</v>
      </c>
      <c r="K107" s="101"/>
      <c r="L107" s="101"/>
      <c r="M107" s="101">
        <f t="shared" si="21"/>
        <v>0</v>
      </c>
      <c r="N107" s="101"/>
      <c r="O107" s="101"/>
      <c r="P107" s="101">
        <f t="shared" si="22"/>
        <v>0</v>
      </c>
      <c r="Q107" s="101">
        <f t="shared" si="16"/>
        <v>0</v>
      </c>
      <c r="R107" s="101">
        <f t="shared" si="17"/>
        <v>0</v>
      </c>
      <c r="S107" s="101">
        <f t="shared" si="28"/>
        <v>0</v>
      </c>
      <c r="T107" s="101"/>
      <c r="U107" s="101"/>
      <c r="V107" s="101">
        <f t="shared" si="29"/>
        <v>0</v>
      </c>
      <c r="W107" s="101"/>
      <c r="X107" s="101"/>
      <c r="Y107" s="129"/>
      <c r="Z107" s="102"/>
    </row>
    <row r="108" spans="1:26" ht="21">
      <c r="A108" s="103"/>
      <c r="B108" s="103"/>
      <c r="C108" s="103"/>
      <c r="D108" s="104"/>
      <c r="E108" s="105" t="s">
        <v>369</v>
      </c>
      <c r="F108" s="72">
        <v>5113</v>
      </c>
      <c r="G108" s="101">
        <f t="shared" si="25"/>
        <v>10475</v>
      </c>
      <c r="H108" s="101"/>
      <c r="I108" s="101">
        <v>10475</v>
      </c>
      <c r="J108" s="101">
        <f t="shared" si="20"/>
        <v>152766</v>
      </c>
      <c r="K108" s="101"/>
      <c r="L108" s="101">
        <v>152766</v>
      </c>
      <c r="M108" s="101">
        <f t="shared" si="21"/>
        <v>57078.2</v>
      </c>
      <c r="N108" s="101"/>
      <c r="O108" s="101">
        <v>57078.2</v>
      </c>
      <c r="P108" s="101">
        <f t="shared" si="22"/>
        <v>-95687.8</v>
      </c>
      <c r="Q108" s="101">
        <f t="shared" si="16"/>
        <v>0</v>
      </c>
      <c r="R108" s="101">
        <f t="shared" si="17"/>
        <v>-95687.8</v>
      </c>
      <c r="S108" s="101">
        <f t="shared" si="28"/>
        <v>47000</v>
      </c>
      <c r="T108" s="101"/>
      <c r="U108" s="101">
        <v>47000</v>
      </c>
      <c r="V108" s="101">
        <f t="shared" si="29"/>
        <v>47000</v>
      </c>
      <c r="W108" s="101"/>
      <c r="X108" s="101">
        <v>47000</v>
      </c>
      <c r="Y108" s="129"/>
      <c r="Z108" s="102"/>
    </row>
    <row r="109" spans="1:26" ht="21">
      <c r="A109" s="103"/>
      <c r="B109" s="103"/>
      <c r="C109" s="103"/>
      <c r="D109" s="104"/>
      <c r="E109" s="105" t="s">
        <v>375</v>
      </c>
      <c r="F109" s="72">
        <v>5134</v>
      </c>
      <c r="G109" s="101">
        <f t="shared" si="25"/>
        <v>2055</v>
      </c>
      <c r="H109" s="101"/>
      <c r="I109" s="101">
        <v>2055</v>
      </c>
      <c r="J109" s="101">
        <f t="shared" si="20"/>
        <v>2680</v>
      </c>
      <c r="K109" s="101"/>
      <c r="L109" s="101">
        <v>2680</v>
      </c>
      <c r="M109" s="101">
        <f t="shared" si="21"/>
        <v>3600</v>
      </c>
      <c r="N109" s="101"/>
      <c r="O109" s="101">
        <v>3600</v>
      </c>
      <c r="P109" s="101">
        <f t="shared" si="22"/>
        <v>920</v>
      </c>
      <c r="Q109" s="101">
        <f t="shared" si="16"/>
        <v>0</v>
      </c>
      <c r="R109" s="101">
        <f t="shared" si="17"/>
        <v>920</v>
      </c>
      <c r="S109" s="101">
        <f t="shared" si="28"/>
        <v>3000</v>
      </c>
      <c r="T109" s="101"/>
      <c r="U109" s="101">
        <v>3000</v>
      </c>
      <c r="V109" s="101">
        <f t="shared" si="29"/>
        <v>3000</v>
      </c>
      <c r="W109" s="101"/>
      <c r="X109" s="101">
        <v>3000</v>
      </c>
      <c r="Y109" s="129"/>
      <c r="Z109" s="102"/>
    </row>
    <row r="110" spans="1:26" ht="21">
      <c r="A110" s="103" t="s">
        <v>223</v>
      </c>
      <c r="B110" s="103" t="s">
        <v>214</v>
      </c>
      <c r="C110" s="103" t="s">
        <v>200</v>
      </c>
      <c r="D110" s="104" t="s">
        <v>189</v>
      </c>
      <c r="E110" s="106" t="s">
        <v>224</v>
      </c>
      <c r="F110" s="113"/>
      <c r="G110" s="101">
        <f t="shared" si="25"/>
        <v>1226078.5</v>
      </c>
      <c r="H110" s="108">
        <f>+H112</f>
        <v>0</v>
      </c>
      <c r="I110" s="108">
        <f>+I112</f>
        <v>1226078.5</v>
      </c>
      <c r="J110" s="101">
        <f t="shared" si="20"/>
        <v>2086677</v>
      </c>
      <c r="K110" s="108">
        <f>+K112</f>
        <v>0</v>
      </c>
      <c r="L110" s="108">
        <f>+L112</f>
        <v>2086677</v>
      </c>
      <c r="M110" s="101">
        <f t="shared" si="21"/>
        <v>2942491.2</v>
      </c>
      <c r="N110" s="108">
        <f>+N112</f>
        <v>0</v>
      </c>
      <c r="O110" s="108">
        <f>+O112</f>
        <v>2942491.2</v>
      </c>
      <c r="P110" s="101">
        <f t="shared" si="22"/>
        <v>855814.2000000002</v>
      </c>
      <c r="Q110" s="101">
        <f t="shared" si="16"/>
        <v>0</v>
      </c>
      <c r="R110" s="101">
        <f t="shared" si="17"/>
        <v>855814.2000000002</v>
      </c>
      <c r="S110" s="101">
        <f>+T110+U110</f>
        <v>2981500</v>
      </c>
      <c r="T110" s="108">
        <f>+T112</f>
        <v>0</v>
      </c>
      <c r="U110" s="108">
        <f>+U112</f>
        <v>2981500</v>
      </c>
      <c r="V110" s="101">
        <f>+W110+X110</f>
        <v>2801500</v>
      </c>
      <c r="W110" s="108">
        <f>+W112</f>
        <v>0</v>
      </c>
      <c r="X110" s="108">
        <f>+X112</f>
        <v>2801500</v>
      </c>
      <c r="Y110" s="129"/>
      <c r="Z110" s="102"/>
    </row>
    <row r="111" spans="1:26" ht="10.5">
      <c r="A111" s="103"/>
      <c r="B111" s="103"/>
      <c r="C111" s="103"/>
      <c r="D111" s="104"/>
      <c r="E111" s="105" t="s">
        <v>194</v>
      </c>
      <c r="F111" s="104"/>
      <c r="G111" s="101">
        <f t="shared" si="25"/>
        <v>0</v>
      </c>
      <c r="H111" s="101"/>
      <c r="I111" s="101"/>
      <c r="J111" s="101">
        <f t="shared" si="20"/>
        <v>0</v>
      </c>
      <c r="K111" s="101"/>
      <c r="L111" s="101"/>
      <c r="M111" s="101">
        <f t="shared" si="21"/>
        <v>0</v>
      </c>
      <c r="N111" s="101"/>
      <c r="O111" s="101"/>
      <c r="P111" s="101">
        <f t="shared" si="22"/>
        <v>0</v>
      </c>
      <c r="Q111" s="101">
        <f t="shared" si="16"/>
        <v>0</v>
      </c>
      <c r="R111" s="101">
        <f t="shared" si="17"/>
        <v>0</v>
      </c>
      <c r="S111" s="101">
        <f>+T111+U111</f>
        <v>0</v>
      </c>
      <c r="T111" s="101"/>
      <c r="U111" s="101"/>
      <c r="V111" s="101">
        <f>+W111+X111</f>
        <v>0</v>
      </c>
      <c r="W111" s="101"/>
      <c r="X111" s="101"/>
      <c r="Y111" s="129"/>
      <c r="Z111" s="102"/>
    </row>
    <row r="112" spans="1:26" ht="21">
      <c r="A112" s="72" t="s">
        <v>225</v>
      </c>
      <c r="B112" s="72" t="s">
        <v>214</v>
      </c>
      <c r="C112" s="72" t="s">
        <v>200</v>
      </c>
      <c r="D112" s="72" t="s">
        <v>192</v>
      </c>
      <c r="E112" s="105" t="s">
        <v>226</v>
      </c>
      <c r="F112" s="104"/>
      <c r="G112" s="101">
        <f t="shared" si="25"/>
        <v>1226078.5</v>
      </c>
      <c r="H112" s="101">
        <f>SUM(H115:H117)</f>
        <v>0</v>
      </c>
      <c r="I112" s="101">
        <f>SUM(I115:I117)</f>
        <v>1226078.5</v>
      </c>
      <c r="J112" s="101">
        <f t="shared" si="20"/>
        <v>2086677</v>
      </c>
      <c r="K112" s="101">
        <f>SUM(K115:K117)</f>
        <v>0</v>
      </c>
      <c r="L112" s="101">
        <f>SUM(L115:L117)</f>
        <v>2086677</v>
      </c>
      <c r="M112" s="101">
        <f t="shared" si="21"/>
        <v>2942491.2</v>
      </c>
      <c r="N112" s="101">
        <f>SUM(N115:N117)</f>
        <v>0</v>
      </c>
      <c r="O112" s="101">
        <f>SUM(O114:O117)</f>
        <v>2942491.2</v>
      </c>
      <c r="P112" s="101">
        <f t="shared" si="22"/>
        <v>855814.2000000002</v>
      </c>
      <c r="Q112" s="101">
        <f t="shared" si="16"/>
        <v>0</v>
      </c>
      <c r="R112" s="101">
        <f t="shared" si="17"/>
        <v>855814.2000000002</v>
      </c>
      <c r="S112" s="101">
        <f>+T112+U112</f>
        <v>2981500</v>
      </c>
      <c r="T112" s="101">
        <f>SUM(T115:T117)</f>
        <v>0</v>
      </c>
      <c r="U112" s="101">
        <f>SUM(U114:U117)</f>
        <v>2981500</v>
      </c>
      <c r="V112" s="101">
        <f>+W112+X112</f>
        <v>2801500</v>
      </c>
      <c r="W112" s="101">
        <f>SUM(W115:W117)</f>
        <v>0</v>
      </c>
      <c r="X112" s="101">
        <f>SUM(X114:X117)</f>
        <v>2801500</v>
      </c>
      <c r="Y112" s="129"/>
      <c r="Z112" s="102"/>
    </row>
    <row r="113" spans="1:26" ht="10.5">
      <c r="A113" s="103"/>
      <c r="B113" s="103"/>
      <c r="C113" s="103"/>
      <c r="D113" s="104"/>
      <c r="E113" s="105" t="s">
        <v>5</v>
      </c>
      <c r="F113" s="104"/>
      <c r="G113" s="101">
        <f t="shared" si="25"/>
        <v>0</v>
      </c>
      <c r="H113" s="101"/>
      <c r="I113" s="101"/>
      <c r="J113" s="101">
        <f t="shared" si="20"/>
        <v>0</v>
      </c>
      <c r="K113" s="101"/>
      <c r="L113" s="101"/>
      <c r="M113" s="101">
        <f t="shared" si="21"/>
        <v>0</v>
      </c>
      <c r="N113" s="101"/>
      <c r="O113" s="101"/>
      <c r="P113" s="101">
        <f t="shared" si="22"/>
        <v>0</v>
      </c>
      <c r="Q113" s="101">
        <f t="shared" si="16"/>
        <v>0</v>
      </c>
      <c r="R113" s="101">
        <f t="shared" si="17"/>
        <v>0</v>
      </c>
      <c r="S113" s="101">
        <f>+T113+U113</f>
        <v>0</v>
      </c>
      <c r="T113" s="101"/>
      <c r="U113" s="101"/>
      <c r="V113" s="101">
        <f>+W113+X113</f>
        <v>0</v>
      </c>
      <c r="W113" s="101"/>
      <c r="X113" s="101"/>
      <c r="Y113" s="129"/>
      <c r="Z113" s="102"/>
    </row>
    <row r="114" spans="1:26" ht="21">
      <c r="A114" s="103"/>
      <c r="B114" s="103"/>
      <c r="C114" s="103"/>
      <c r="D114" s="104"/>
      <c r="E114" s="105" t="s">
        <v>494</v>
      </c>
      <c r="F114" s="72">
        <v>5112</v>
      </c>
      <c r="G114" s="101"/>
      <c r="H114" s="101"/>
      <c r="I114" s="101"/>
      <c r="J114" s="101">
        <f t="shared" si="20"/>
        <v>0</v>
      </c>
      <c r="K114" s="101"/>
      <c r="L114" s="101"/>
      <c r="M114" s="101">
        <f t="shared" si="21"/>
        <v>141000</v>
      </c>
      <c r="N114" s="101"/>
      <c r="O114" s="101">
        <v>141000</v>
      </c>
      <c r="P114" s="101">
        <f t="shared" si="22"/>
        <v>141000</v>
      </c>
      <c r="Q114" s="101">
        <f t="shared" si="16"/>
        <v>0</v>
      </c>
      <c r="R114" s="101">
        <f t="shared" si="17"/>
        <v>141000</v>
      </c>
      <c r="S114" s="101">
        <f>+T114+U114</f>
        <v>235000</v>
      </c>
      <c r="T114" s="101"/>
      <c r="U114" s="101">
        <v>235000</v>
      </c>
      <c r="V114" s="101">
        <f>+W114+X114</f>
        <v>65800</v>
      </c>
      <c r="W114" s="101"/>
      <c r="X114" s="101">
        <v>65800</v>
      </c>
      <c r="Y114" s="129"/>
      <c r="Z114" s="102"/>
    </row>
    <row r="115" spans="1:26" ht="21">
      <c r="A115" s="103"/>
      <c r="B115" s="103"/>
      <c r="C115" s="103"/>
      <c r="D115" s="104"/>
      <c r="E115" s="105" t="s">
        <v>369</v>
      </c>
      <c r="F115" s="72" t="s">
        <v>368</v>
      </c>
      <c r="G115" s="101">
        <f t="shared" si="25"/>
        <v>1204575.1</v>
      </c>
      <c r="H115" s="101"/>
      <c r="I115" s="101">
        <v>1204575.1</v>
      </c>
      <c r="J115" s="101">
        <f t="shared" si="20"/>
        <v>2051609</v>
      </c>
      <c r="K115" s="101"/>
      <c r="L115" s="101">
        <v>2051609</v>
      </c>
      <c r="M115" s="101">
        <f t="shared" si="21"/>
        <v>2623531.2</v>
      </c>
      <c r="N115" s="101"/>
      <c r="O115" s="101">
        <v>2623531.2</v>
      </c>
      <c r="P115" s="101">
        <f aca="true" t="shared" si="30" ref="P115:P162">+M115-J115</f>
        <v>571922.2000000002</v>
      </c>
      <c r="Q115" s="101">
        <f aca="true" t="shared" si="31" ref="Q115:Q162">+N115-K115</f>
        <v>0</v>
      </c>
      <c r="R115" s="101">
        <f aca="true" t="shared" si="32" ref="R115:R162">+O115-L115</f>
        <v>571922.2000000002</v>
      </c>
      <c r="S115" s="101">
        <f aca="true" t="shared" si="33" ref="S115:S130">+T115+U115</f>
        <v>2566200</v>
      </c>
      <c r="T115" s="101"/>
      <c r="U115" s="101">
        <v>2566200</v>
      </c>
      <c r="V115" s="101">
        <f aca="true" t="shared" si="34" ref="V115:V130">+W115+X115</f>
        <v>2566200</v>
      </c>
      <c r="W115" s="101"/>
      <c r="X115" s="101">
        <v>2566200</v>
      </c>
      <c r="Y115" s="129"/>
      <c r="Z115" s="102"/>
    </row>
    <row r="116" spans="1:26" ht="10.5">
      <c r="A116" s="103"/>
      <c r="B116" s="103"/>
      <c r="C116" s="103"/>
      <c r="D116" s="104"/>
      <c r="E116" s="105" t="s">
        <v>502</v>
      </c>
      <c r="F116" s="72">
        <v>5122</v>
      </c>
      <c r="G116" s="101"/>
      <c r="H116" s="101"/>
      <c r="I116" s="101"/>
      <c r="J116" s="101">
        <f t="shared" si="20"/>
        <v>10000</v>
      </c>
      <c r="K116" s="101"/>
      <c r="L116" s="101">
        <v>10000</v>
      </c>
      <c r="M116" s="101">
        <f t="shared" si="21"/>
        <v>1500</v>
      </c>
      <c r="N116" s="101"/>
      <c r="O116" s="101">
        <v>1500</v>
      </c>
      <c r="P116" s="101">
        <f t="shared" si="30"/>
        <v>-8500</v>
      </c>
      <c r="Q116" s="101">
        <f t="shared" si="31"/>
        <v>0</v>
      </c>
      <c r="R116" s="101">
        <f t="shared" si="32"/>
        <v>-8500</v>
      </c>
      <c r="S116" s="101">
        <f t="shared" si="33"/>
        <v>1500</v>
      </c>
      <c r="T116" s="101"/>
      <c r="U116" s="101">
        <v>1500</v>
      </c>
      <c r="V116" s="101">
        <f t="shared" si="34"/>
        <v>1500</v>
      </c>
      <c r="W116" s="101"/>
      <c r="X116" s="101">
        <v>1500</v>
      </c>
      <c r="Y116" s="129"/>
      <c r="Z116" s="102"/>
    </row>
    <row r="117" spans="1:26" ht="21">
      <c r="A117" s="103"/>
      <c r="B117" s="103"/>
      <c r="C117" s="103"/>
      <c r="D117" s="104"/>
      <c r="E117" s="105" t="s">
        <v>375</v>
      </c>
      <c r="F117" s="72">
        <v>5134</v>
      </c>
      <c r="G117" s="101">
        <f t="shared" si="25"/>
        <v>21503.4</v>
      </c>
      <c r="H117" s="101"/>
      <c r="I117" s="101">
        <v>21503.4</v>
      </c>
      <c r="J117" s="101">
        <f t="shared" si="20"/>
        <v>25068</v>
      </c>
      <c r="K117" s="108"/>
      <c r="L117" s="108">
        <v>25068</v>
      </c>
      <c r="M117" s="101">
        <f t="shared" si="21"/>
        <v>176460</v>
      </c>
      <c r="N117" s="101"/>
      <c r="O117" s="101">
        <f>167460+9000</f>
        <v>176460</v>
      </c>
      <c r="P117" s="101">
        <f t="shared" si="30"/>
        <v>151392</v>
      </c>
      <c r="Q117" s="101">
        <f t="shared" si="31"/>
        <v>0</v>
      </c>
      <c r="R117" s="101">
        <f t="shared" si="32"/>
        <v>151392</v>
      </c>
      <c r="S117" s="101">
        <f t="shared" si="33"/>
        <v>178800</v>
      </c>
      <c r="T117" s="101"/>
      <c r="U117" s="101">
        <f>163800+15000</f>
        <v>178800</v>
      </c>
      <c r="V117" s="101">
        <f t="shared" si="34"/>
        <v>168000</v>
      </c>
      <c r="W117" s="101"/>
      <c r="X117" s="101">
        <f>163800+4200</f>
        <v>168000</v>
      </c>
      <c r="Y117" s="129"/>
      <c r="Z117" s="102"/>
    </row>
    <row r="118" spans="1:26" s="119" customFormat="1" ht="21">
      <c r="A118" s="114" t="s">
        <v>228</v>
      </c>
      <c r="B118" s="114" t="s">
        <v>214</v>
      </c>
      <c r="C118" s="114" t="s">
        <v>229</v>
      </c>
      <c r="D118" s="115" t="s">
        <v>189</v>
      </c>
      <c r="E118" s="116" t="s">
        <v>230</v>
      </c>
      <c r="F118" s="117"/>
      <c r="G118" s="101">
        <f t="shared" si="25"/>
        <v>-1929454</v>
      </c>
      <c r="H118" s="108">
        <f>+H120</f>
        <v>0</v>
      </c>
      <c r="I118" s="108">
        <f>+I120</f>
        <v>-1929454</v>
      </c>
      <c r="J118" s="101">
        <f t="shared" si="20"/>
        <v>-1085266.4</v>
      </c>
      <c r="K118" s="108">
        <f>+K120</f>
        <v>0</v>
      </c>
      <c r="L118" s="108">
        <f>+L120</f>
        <v>-1085266.4</v>
      </c>
      <c r="M118" s="101">
        <f t="shared" si="21"/>
        <v>-4296132.5</v>
      </c>
      <c r="N118" s="108">
        <f>+N120</f>
        <v>0</v>
      </c>
      <c r="O118" s="108">
        <f>+O120</f>
        <v>-4296132.5</v>
      </c>
      <c r="P118" s="101">
        <f t="shared" si="30"/>
        <v>-3210866.1</v>
      </c>
      <c r="Q118" s="101">
        <f t="shared" si="31"/>
        <v>0</v>
      </c>
      <c r="R118" s="101">
        <f t="shared" si="32"/>
        <v>-3210866.1</v>
      </c>
      <c r="S118" s="101">
        <f t="shared" si="33"/>
        <v>-2938499.9</v>
      </c>
      <c r="T118" s="108">
        <f>+T120</f>
        <v>0</v>
      </c>
      <c r="U118" s="108">
        <f>+U120</f>
        <v>-2938499.9</v>
      </c>
      <c r="V118" s="101">
        <f t="shared" si="34"/>
        <v>-2828499.9</v>
      </c>
      <c r="W118" s="108">
        <f>+W120</f>
        <v>0</v>
      </c>
      <c r="X118" s="108">
        <f>+X120</f>
        <v>-2828499.9</v>
      </c>
      <c r="Y118" s="130"/>
      <c r="Z118" s="118"/>
    </row>
    <row r="119" spans="1:26" s="119" customFormat="1" ht="10.5">
      <c r="A119" s="114"/>
      <c r="B119" s="114"/>
      <c r="C119" s="114"/>
      <c r="D119" s="115"/>
      <c r="E119" s="120" t="s">
        <v>194</v>
      </c>
      <c r="F119" s="115"/>
      <c r="G119" s="101">
        <f t="shared" si="25"/>
        <v>0</v>
      </c>
      <c r="H119" s="101"/>
      <c r="I119" s="101"/>
      <c r="J119" s="101">
        <f t="shared" si="20"/>
        <v>0</v>
      </c>
      <c r="K119" s="101"/>
      <c r="L119" s="101"/>
      <c r="M119" s="101">
        <f t="shared" si="21"/>
        <v>0</v>
      </c>
      <c r="N119" s="101"/>
      <c r="O119" s="101"/>
      <c r="P119" s="101">
        <f t="shared" si="30"/>
        <v>0</v>
      </c>
      <c r="Q119" s="101">
        <f t="shared" si="31"/>
        <v>0</v>
      </c>
      <c r="R119" s="101">
        <f t="shared" si="32"/>
        <v>0</v>
      </c>
      <c r="S119" s="101">
        <f t="shared" si="33"/>
        <v>0</v>
      </c>
      <c r="T119" s="101"/>
      <c r="U119" s="101"/>
      <c r="V119" s="101">
        <f t="shared" si="34"/>
        <v>0</v>
      </c>
      <c r="W119" s="101"/>
      <c r="X119" s="101"/>
      <c r="Y119" s="130"/>
      <c r="Z119" s="118"/>
    </row>
    <row r="120" spans="1:26" s="119" customFormat="1" ht="21">
      <c r="A120" s="98" t="s">
        <v>231</v>
      </c>
      <c r="B120" s="98" t="s">
        <v>214</v>
      </c>
      <c r="C120" s="98" t="s">
        <v>229</v>
      </c>
      <c r="D120" s="98" t="s">
        <v>192</v>
      </c>
      <c r="E120" s="120" t="s">
        <v>230</v>
      </c>
      <c r="F120" s="115"/>
      <c r="G120" s="101">
        <f t="shared" si="25"/>
        <v>-1929454</v>
      </c>
      <c r="H120" s="101">
        <f>+H122</f>
        <v>0</v>
      </c>
      <c r="I120" s="101">
        <f>+I122</f>
        <v>-1929454</v>
      </c>
      <c r="J120" s="101">
        <f t="shared" si="20"/>
        <v>-1085266.4</v>
      </c>
      <c r="K120" s="101">
        <f>+K122</f>
        <v>0</v>
      </c>
      <c r="L120" s="101">
        <f>+L122</f>
        <v>-1085266.4</v>
      </c>
      <c r="M120" s="101">
        <f t="shared" si="21"/>
        <v>-4296132.5</v>
      </c>
      <c r="N120" s="101">
        <f>+N122</f>
        <v>0</v>
      </c>
      <c r="O120" s="101">
        <f>+O122</f>
        <v>-4296132.5</v>
      </c>
      <c r="P120" s="101">
        <f t="shared" si="30"/>
        <v>-3210866.1</v>
      </c>
      <c r="Q120" s="101">
        <f t="shared" si="31"/>
        <v>0</v>
      </c>
      <c r="R120" s="101">
        <f t="shared" si="32"/>
        <v>-3210866.1</v>
      </c>
      <c r="S120" s="101">
        <f t="shared" si="33"/>
        <v>-2938499.9</v>
      </c>
      <c r="T120" s="101">
        <f>+T122</f>
        <v>0</v>
      </c>
      <c r="U120" s="101">
        <f>+U122</f>
        <v>-2938499.9</v>
      </c>
      <c r="V120" s="101">
        <f t="shared" si="34"/>
        <v>-2828499.9</v>
      </c>
      <c r="W120" s="101">
        <f>+W122</f>
        <v>0</v>
      </c>
      <c r="X120" s="101">
        <f>+X122</f>
        <v>-2828499.9</v>
      </c>
      <c r="Y120" s="130"/>
      <c r="Z120" s="118"/>
    </row>
    <row r="121" spans="1:26" s="119" customFormat="1" ht="10.5">
      <c r="A121" s="114"/>
      <c r="B121" s="114"/>
      <c r="C121" s="114"/>
      <c r="D121" s="115"/>
      <c r="E121" s="120" t="s">
        <v>5</v>
      </c>
      <c r="F121" s="115"/>
      <c r="G121" s="101">
        <f t="shared" si="25"/>
        <v>0</v>
      </c>
      <c r="H121" s="101"/>
      <c r="I121" s="101"/>
      <c r="J121" s="101">
        <f t="shared" si="20"/>
        <v>0</v>
      </c>
      <c r="K121" s="101"/>
      <c r="L121" s="101"/>
      <c r="M121" s="101">
        <f t="shared" si="21"/>
        <v>0</v>
      </c>
      <c r="N121" s="101"/>
      <c r="O121" s="101"/>
      <c r="P121" s="101">
        <f t="shared" si="30"/>
        <v>0</v>
      </c>
      <c r="Q121" s="101">
        <f t="shared" si="31"/>
        <v>0</v>
      </c>
      <c r="R121" s="101">
        <f t="shared" si="32"/>
        <v>0</v>
      </c>
      <c r="S121" s="101">
        <f t="shared" si="33"/>
        <v>0</v>
      </c>
      <c r="T121" s="101"/>
      <c r="U121" s="101"/>
      <c r="V121" s="101">
        <f t="shared" si="34"/>
        <v>0</v>
      </c>
      <c r="W121" s="101"/>
      <c r="X121" s="101"/>
      <c r="Y121" s="130"/>
      <c r="Z121" s="118"/>
    </row>
    <row r="122" spans="1:26" s="119" customFormat="1" ht="21">
      <c r="A122" s="114"/>
      <c r="B122" s="114"/>
      <c r="C122" s="114"/>
      <c r="D122" s="115"/>
      <c r="E122" s="116" t="s">
        <v>448</v>
      </c>
      <c r="F122" s="117"/>
      <c r="G122" s="101">
        <f t="shared" si="25"/>
        <v>-1929454</v>
      </c>
      <c r="H122" s="108">
        <f>+H123+H124+H125</f>
        <v>0</v>
      </c>
      <c r="I122" s="108">
        <f>+I123+I124+I125</f>
        <v>-1929454</v>
      </c>
      <c r="J122" s="101">
        <f t="shared" si="20"/>
        <v>-1085266.4</v>
      </c>
      <c r="K122" s="108">
        <f>+K123+K124+K125</f>
        <v>0</v>
      </c>
      <c r="L122" s="108">
        <f>+L123+L124+L125</f>
        <v>-1085266.4</v>
      </c>
      <c r="M122" s="101">
        <f t="shared" si="21"/>
        <v>-4296132.5</v>
      </c>
      <c r="N122" s="108">
        <f>+N123+N124+N125</f>
        <v>0</v>
      </c>
      <c r="O122" s="108">
        <f>+O123+O124+O125</f>
        <v>-4296132.5</v>
      </c>
      <c r="P122" s="101">
        <f t="shared" si="30"/>
        <v>-3210866.1</v>
      </c>
      <c r="Q122" s="101">
        <f t="shared" si="31"/>
        <v>0</v>
      </c>
      <c r="R122" s="101">
        <f t="shared" si="32"/>
        <v>-3210866.1</v>
      </c>
      <c r="S122" s="101">
        <f t="shared" si="33"/>
        <v>-2938499.9</v>
      </c>
      <c r="T122" s="108">
        <f>+T123+T124+T125</f>
        <v>0</v>
      </c>
      <c r="U122" s="108">
        <f>+U123+U124+U125</f>
        <v>-2938499.9</v>
      </c>
      <c r="V122" s="101">
        <f t="shared" si="34"/>
        <v>-2828499.9</v>
      </c>
      <c r="W122" s="108">
        <f>+W123+W124+W125</f>
        <v>0</v>
      </c>
      <c r="X122" s="108">
        <f>+X123+X124+X125</f>
        <v>-2828499.9</v>
      </c>
      <c r="Y122" s="167" t="s">
        <v>513</v>
      </c>
      <c r="Z122" s="118"/>
    </row>
    <row r="123" spans="1:26" s="119" customFormat="1" ht="21">
      <c r="A123" s="114"/>
      <c r="B123" s="114"/>
      <c r="C123" s="114"/>
      <c r="D123" s="115"/>
      <c r="E123" s="120" t="s">
        <v>376</v>
      </c>
      <c r="F123" s="98" t="s">
        <v>377</v>
      </c>
      <c r="G123" s="101">
        <f t="shared" si="25"/>
        <v>0</v>
      </c>
      <c r="H123" s="101"/>
      <c r="I123" s="101"/>
      <c r="J123" s="101">
        <f t="shared" si="20"/>
        <v>0</v>
      </c>
      <c r="K123" s="101"/>
      <c r="L123" s="101"/>
      <c r="M123" s="101">
        <f t="shared" si="21"/>
        <v>0</v>
      </c>
      <c r="N123" s="101"/>
      <c r="O123" s="101"/>
      <c r="P123" s="101">
        <f t="shared" si="30"/>
        <v>0</v>
      </c>
      <c r="Q123" s="101">
        <f t="shared" si="31"/>
        <v>0</v>
      </c>
      <c r="R123" s="101">
        <f t="shared" si="32"/>
        <v>0</v>
      </c>
      <c r="S123" s="101">
        <f t="shared" si="33"/>
        <v>0</v>
      </c>
      <c r="T123" s="101"/>
      <c r="U123" s="101"/>
      <c r="V123" s="101">
        <f t="shared" si="34"/>
        <v>0</v>
      </c>
      <c r="W123" s="101"/>
      <c r="X123" s="101"/>
      <c r="Y123" s="168"/>
      <c r="Z123" s="118"/>
    </row>
    <row r="124" spans="1:26" s="119" customFormat="1" ht="21">
      <c r="A124" s="114"/>
      <c r="B124" s="114"/>
      <c r="C124" s="114"/>
      <c r="D124" s="115"/>
      <c r="E124" s="121" t="s">
        <v>451</v>
      </c>
      <c r="F124" s="98">
        <v>8131</v>
      </c>
      <c r="G124" s="101">
        <f t="shared" si="25"/>
        <v>-90352.5</v>
      </c>
      <c r="H124" s="101"/>
      <c r="I124" s="101">
        <v>-90352.5</v>
      </c>
      <c r="J124" s="101">
        <f t="shared" si="20"/>
        <v>-285266.4</v>
      </c>
      <c r="K124" s="101"/>
      <c r="L124" s="101">
        <v>-285266.4</v>
      </c>
      <c r="M124" s="101">
        <f t="shared" si="21"/>
        <v>-796132.5</v>
      </c>
      <c r="N124" s="101"/>
      <c r="O124" s="101">
        <v>-796132.5</v>
      </c>
      <c r="P124" s="101">
        <f t="shared" si="30"/>
        <v>-510866.1</v>
      </c>
      <c r="Q124" s="101">
        <f t="shared" si="31"/>
        <v>0</v>
      </c>
      <c r="R124" s="101">
        <f t="shared" si="32"/>
        <v>-510866.1</v>
      </c>
      <c r="S124" s="101">
        <f t="shared" si="33"/>
        <v>-438499.9</v>
      </c>
      <c r="T124" s="101"/>
      <c r="U124" s="101">
        <v>-438499.9</v>
      </c>
      <c r="V124" s="101">
        <f t="shared" si="34"/>
        <v>-328499.9</v>
      </c>
      <c r="W124" s="101"/>
      <c r="X124" s="101">
        <v>-328499.9</v>
      </c>
      <c r="Y124" s="168"/>
      <c r="Z124" s="118"/>
    </row>
    <row r="125" spans="1:26" s="119" customFormat="1" ht="24.75" customHeight="1">
      <c r="A125" s="114"/>
      <c r="B125" s="114"/>
      <c r="C125" s="114"/>
      <c r="D125" s="115"/>
      <c r="E125" s="120" t="s">
        <v>379</v>
      </c>
      <c r="F125" s="98" t="s">
        <v>380</v>
      </c>
      <c r="G125" s="101">
        <f t="shared" si="25"/>
        <v>-1839101.5</v>
      </c>
      <c r="H125" s="101"/>
      <c r="I125" s="101">
        <v>-1839101.5</v>
      </c>
      <c r="J125" s="101">
        <f t="shared" si="20"/>
        <v>-800000</v>
      </c>
      <c r="K125" s="101"/>
      <c r="L125" s="101">
        <v>-800000</v>
      </c>
      <c r="M125" s="101">
        <f t="shared" si="21"/>
        <v>-3500000</v>
      </c>
      <c r="N125" s="101"/>
      <c r="O125" s="101">
        <v>-3500000</v>
      </c>
      <c r="P125" s="101">
        <f t="shared" si="30"/>
        <v>-2700000</v>
      </c>
      <c r="Q125" s="101">
        <f t="shared" si="31"/>
        <v>0</v>
      </c>
      <c r="R125" s="101">
        <f t="shared" si="32"/>
        <v>-2700000</v>
      </c>
      <c r="S125" s="101">
        <f t="shared" si="33"/>
        <v>-2500000</v>
      </c>
      <c r="T125" s="101"/>
      <c r="U125" s="101">
        <v>-2500000</v>
      </c>
      <c r="V125" s="101">
        <f t="shared" si="34"/>
        <v>-2500000</v>
      </c>
      <c r="W125" s="101"/>
      <c r="X125" s="101">
        <v>-2500000</v>
      </c>
      <c r="Y125" s="169"/>
      <c r="Z125" s="118"/>
    </row>
    <row r="126" spans="1:26" s="119" customFormat="1" ht="21">
      <c r="A126" s="114" t="s">
        <v>232</v>
      </c>
      <c r="B126" s="114" t="s">
        <v>233</v>
      </c>
      <c r="C126" s="114" t="s">
        <v>189</v>
      </c>
      <c r="D126" s="115" t="s">
        <v>189</v>
      </c>
      <c r="E126" s="116" t="s">
        <v>234</v>
      </c>
      <c r="F126" s="117"/>
      <c r="G126" s="101">
        <f t="shared" si="25"/>
        <v>1143040</v>
      </c>
      <c r="H126" s="108">
        <f>+H128+H136+H151+H145+H149</f>
        <v>1040821.8</v>
      </c>
      <c r="I126" s="108">
        <f>+I128+I136+I151+I145</f>
        <v>102218.20000000001</v>
      </c>
      <c r="J126" s="101">
        <f t="shared" si="20"/>
        <v>1290205</v>
      </c>
      <c r="K126" s="108">
        <f>+K128+K136+K151</f>
        <v>1195205</v>
      </c>
      <c r="L126" s="108">
        <f>+L128+L136+L151</f>
        <v>95000</v>
      </c>
      <c r="M126" s="101">
        <f t="shared" si="21"/>
        <v>1558408</v>
      </c>
      <c r="N126" s="108">
        <f>+N128+N136+N151+N145+N149</f>
        <v>1346491.6</v>
      </c>
      <c r="O126" s="108">
        <f>+O128+O136+O151+O145</f>
        <v>211916.4</v>
      </c>
      <c r="P126" s="101">
        <f t="shared" si="30"/>
        <v>268203</v>
      </c>
      <c r="Q126" s="101">
        <f t="shared" si="31"/>
        <v>151286.6000000001</v>
      </c>
      <c r="R126" s="101">
        <f t="shared" si="32"/>
        <v>116916.4</v>
      </c>
      <c r="S126" s="101">
        <f t="shared" si="33"/>
        <v>1595941.7</v>
      </c>
      <c r="T126" s="108">
        <f>+T128+T136+T151+T145+T149</f>
        <v>1445941.7</v>
      </c>
      <c r="U126" s="108">
        <f>+U128+U136+U151+U145</f>
        <v>150000</v>
      </c>
      <c r="V126" s="101">
        <f t="shared" si="34"/>
        <v>1705114.8</v>
      </c>
      <c r="W126" s="108">
        <f>+W128+W136+W151+W145+W149</f>
        <v>1555114.8</v>
      </c>
      <c r="X126" s="108">
        <f>+X128+X136+X151+X145</f>
        <v>150000</v>
      </c>
      <c r="Y126" s="130"/>
      <c r="Z126" s="118"/>
    </row>
    <row r="127" spans="1:26" ht="10.5">
      <c r="A127" s="103"/>
      <c r="B127" s="103"/>
      <c r="C127" s="103"/>
      <c r="D127" s="104"/>
      <c r="E127" s="105" t="s">
        <v>5</v>
      </c>
      <c r="F127" s="104"/>
      <c r="G127" s="101">
        <f t="shared" si="25"/>
        <v>0</v>
      </c>
      <c r="H127" s="101"/>
      <c r="I127" s="101"/>
      <c r="J127" s="101">
        <f t="shared" si="20"/>
        <v>0</v>
      </c>
      <c r="K127" s="101"/>
      <c r="L127" s="101"/>
      <c r="M127" s="101">
        <f t="shared" si="21"/>
        <v>0</v>
      </c>
      <c r="N127" s="101"/>
      <c r="O127" s="101"/>
      <c r="P127" s="101">
        <f t="shared" si="30"/>
        <v>0</v>
      </c>
      <c r="Q127" s="101">
        <f t="shared" si="31"/>
        <v>0</v>
      </c>
      <c r="R127" s="101">
        <f t="shared" si="32"/>
        <v>0</v>
      </c>
      <c r="S127" s="101">
        <f t="shared" si="33"/>
        <v>0</v>
      </c>
      <c r="T127" s="101"/>
      <c r="U127" s="101"/>
      <c r="V127" s="101">
        <f t="shared" si="34"/>
        <v>0</v>
      </c>
      <c r="W127" s="101"/>
      <c r="X127" s="101"/>
      <c r="Y127" s="129"/>
      <c r="Z127" s="102"/>
    </row>
    <row r="128" spans="1:26" ht="21">
      <c r="A128" s="103" t="s">
        <v>235</v>
      </c>
      <c r="B128" s="103" t="s">
        <v>233</v>
      </c>
      <c r="C128" s="103" t="s">
        <v>192</v>
      </c>
      <c r="D128" s="104" t="s">
        <v>189</v>
      </c>
      <c r="E128" s="106" t="s">
        <v>236</v>
      </c>
      <c r="F128" s="113"/>
      <c r="G128" s="101">
        <f t="shared" si="25"/>
        <v>1042624.8</v>
      </c>
      <c r="H128" s="108">
        <f>+H130</f>
        <v>1023170.9</v>
      </c>
      <c r="I128" s="108">
        <f>+I130</f>
        <v>19453.9</v>
      </c>
      <c r="J128" s="101">
        <f t="shared" si="20"/>
        <v>1243205</v>
      </c>
      <c r="K128" s="108">
        <f>+K130</f>
        <v>1168205</v>
      </c>
      <c r="L128" s="108">
        <f>+L130</f>
        <v>75000</v>
      </c>
      <c r="M128" s="101">
        <f t="shared" si="21"/>
        <v>1369491.6</v>
      </c>
      <c r="N128" s="108">
        <f>+N130</f>
        <v>1319491.6</v>
      </c>
      <c r="O128" s="108">
        <f>+O130</f>
        <v>50000</v>
      </c>
      <c r="P128" s="101">
        <f t="shared" si="30"/>
        <v>126286.6000000001</v>
      </c>
      <c r="Q128" s="101">
        <f t="shared" si="31"/>
        <v>151286.6000000001</v>
      </c>
      <c r="R128" s="101">
        <f t="shared" si="32"/>
        <v>-25000</v>
      </c>
      <c r="S128" s="101">
        <f t="shared" si="33"/>
        <v>1468941.7</v>
      </c>
      <c r="T128" s="108">
        <f>+T130</f>
        <v>1418941.7</v>
      </c>
      <c r="U128" s="108">
        <f>+U130</f>
        <v>50000</v>
      </c>
      <c r="V128" s="101">
        <f t="shared" si="34"/>
        <v>1578114.8</v>
      </c>
      <c r="W128" s="108">
        <f>+W130</f>
        <v>1528114.8</v>
      </c>
      <c r="X128" s="108">
        <f>+X130</f>
        <v>50000</v>
      </c>
      <c r="Y128" s="129"/>
      <c r="Z128" s="102"/>
    </row>
    <row r="129" spans="1:26" ht="10.5">
      <c r="A129" s="103"/>
      <c r="B129" s="103"/>
      <c r="C129" s="103"/>
      <c r="D129" s="104"/>
      <c r="E129" s="105" t="s">
        <v>194</v>
      </c>
      <c r="F129" s="104"/>
      <c r="G129" s="101">
        <f t="shared" si="25"/>
        <v>0</v>
      </c>
      <c r="H129" s="101"/>
      <c r="I129" s="101"/>
      <c r="J129" s="101">
        <f t="shared" si="20"/>
        <v>0</v>
      </c>
      <c r="K129" s="101"/>
      <c r="L129" s="101"/>
      <c r="M129" s="101">
        <f t="shared" si="21"/>
        <v>0</v>
      </c>
      <c r="N129" s="101"/>
      <c r="O129" s="101"/>
      <c r="P129" s="101">
        <f t="shared" si="30"/>
        <v>0</v>
      </c>
      <c r="Q129" s="101">
        <f t="shared" si="31"/>
        <v>0</v>
      </c>
      <c r="R129" s="101">
        <f t="shared" si="32"/>
        <v>0</v>
      </c>
      <c r="S129" s="101">
        <f t="shared" si="33"/>
        <v>0</v>
      </c>
      <c r="T129" s="101"/>
      <c r="U129" s="101"/>
      <c r="V129" s="101">
        <f t="shared" si="34"/>
        <v>0</v>
      </c>
      <c r="W129" s="101"/>
      <c r="X129" s="101"/>
      <c r="Y129" s="129"/>
      <c r="Z129" s="102"/>
    </row>
    <row r="130" spans="1:26" ht="21">
      <c r="A130" s="72" t="s">
        <v>237</v>
      </c>
      <c r="B130" s="72" t="s">
        <v>233</v>
      </c>
      <c r="C130" s="72" t="s">
        <v>192</v>
      </c>
      <c r="D130" s="72" t="s">
        <v>192</v>
      </c>
      <c r="E130" s="105" t="s">
        <v>236</v>
      </c>
      <c r="F130" s="104"/>
      <c r="G130" s="101">
        <f aca="true" t="shared" si="35" ref="G130:G154">+H130+I130</f>
        <v>1042624.8</v>
      </c>
      <c r="H130" s="101">
        <f>SUM(H132)</f>
        <v>1023170.9</v>
      </c>
      <c r="I130" s="101">
        <f>SUM(I132:I135)</f>
        <v>19453.9</v>
      </c>
      <c r="J130" s="101">
        <f t="shared" si="20"/>
        <v>1243205</v>
      </c>
      <c r="K130" s="101">
        <f>SUM(K132)</f>
        <v>1168205</v>
      </c>
      <c r="L130" s="101">
        <f>SUM(L132:L135)</f>
        <v>75000</v>
      </c>
      <c r="M130" s="101">
        <f t="shared" si="21"/>
        <v>1369491.6</v>
      </c>
      <c r="N130" s="101">
        <f>SUM(N132)</f>
        <v>1319491.6</v>
      </c>
      <c r="O130" s="101">
        <f>SUM(O132:O135)</f>
        <v>50000</v>
      </c>
      <c r="P130" s="101">
        <f t="shared" si="30"/>
        <v>126286.6000000001</v>
      </c>
      <c r="Q130" s="101">
        <f t="shared" si="31"/>
        <v>151286.6000000001</v>
      </c>
      <c r="R130" s="101">
        <f t="shared" si="32"/>
        <v>-25000</v>
      </c>
      <c r="S130" s="101">
        <f t="shared" si="33"/>
        <v>1468941.7</v>
      </c>
      <c r="T130" s="101">
        <f>SUM(T132)</f>
        <v>1418941.7</v>
      </c>
      <c r="U130" s="101">
        <f>SUM(U132:U135)</f>
        <v>50000</v>
      </c>
      <c r="V130" s="101">
        <f t="shared" si="34"/>
        <v>1578114.8</v>
      </c>
      <c r="W130" s="101">
        <f>SUM(W132)</f>
        <v>1528114.8</v>
      </c>
      <c r="X130" s="101">
        <f>SUM(X132:X135)</f>
        <v>50000</v>
      </c>
      <c r="Y130" s="129"/>
      <c r="Z130" s="102"/>
    </row>
    <row r="131" spans="1:26" ht="10.5">
      <c r="A131" s="103"/>
      <c r="B131" s="103"/>
      <c r="C131" s="103"/>
      <c r="D131" s="104"/>
      <c r="E131" s="105" t="s">
        <v>5</v>
      </c>
      <c r="F131" s="104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>
        <f t="shared" si="30"/>
        <v>0</v>
      </c>
      <c r="Q131" s="101">
        <f t="shared" si="31"/>
        <v>0</v>
      </c>
      <c r="R131" s="101">
        <f t="shared" si="32"/>
        <v>0</v>
      </c>
      <c r="S131" s="101"/>
      <c r="T131" s="101"/>
      <c r="U131" s="101"/>
      <c r="V131" s="101"/>
      <c r="W131" s="101"/>
      <c r="X131" s="101"/>
      <c r="Y131" s="129"/>
      <c r="Z131" s="102"/>
    </row>
    <row r="132" spans="1:26" ht="31.5">
      <c r="A132" s="103"/>
      <c r="B132" s="103"/>
      <c r="C132" s="103"/>
      <c r="D132" s="104"/>
      <c r="E132" s="105" t="s">
        <v>357</v>
      </c>
      <c r="F132" s="72">
        <v>4511</v>
      </c>
      <c r="G132" s="101">
        <f t="shared" si="35"/>
        <v>1023170.9</v>
      </c>
      <c r="H132" s="101">
        <v>1023170.9</v>
      </c>
      <c r="I132" s="101"/>
      <c r="J132" s="101">
        <f t="shared" si="20"/>
        <v>1168205</v>
      </c>
      <c r="K132" s="101">
        <v>1168205</v>
      </c>
      <c r="L132" s="101"/>
      <c r="M132" s="101">
        <f t="shared" si="21"/>
        <v>1319491.6</v>
      </c>
      <c r="N132" s="101">
        <f>1210031.6+109460</f>
        <v>1319491.6</v>
      </c>
      <c r="O132" s="101"/>
      <c r="P132" s="101">
        <f t="shared" si="30"/>
        <v>151286.6000000001</v>
      </c>
      <c r="Q132" s="101">
        <f t="shared" si="31"/>
        <v>151286.6000000001</v>
      </c>
      <c r="R132" s="101">
        <f t="shared" si="32"/>
        <v>0</v>
      </c>
      <c r="S132" s="101">
        <f>+T132+U132</f>
        <v>1418941.7</v>
      </c>
      <c r="T132" s="101">
        <f>1299341.7+119600</f>
        <v>1418941.7</v>
      </c>
      <c r="U132" s="101"/>
      <c r="V132" s="101">
        <f>+W132+X132</f>
        <v>1528114.8</v>
      </c>
      <c r="W132" s="101">
        <f>1397582.8+130532</f>
        <v>1528114.8</v>
      </c>
      <c r="X132" s="101"/>
      <c r="Y132" s="129"/>
      <c r="Z132" s="102"/>
    </row>
    <row r="133" spans="1:26" ht="10.5">
      <c r="A133" s="103"/>
      <c r="B133" s="103"/>
      <c r="C133" s="103"/>
      <c r="D133" s="104"/>
      <c r="E133" s="105" t="s">
        <v>370</v>
      </c>
      <c r="F133" s="72">
        <v>5121</v>
      </c>
      <c r="G133" s="101">
        <f t="shared" si="35"/>
        <v>19453.9</v>
      </c>
      <c r="H133" s="101"/>
      <c r="I133" s="101">
        <v>19453.9</v>
      </c>
      <c r="J133" s="101">
        <f t="shared" si="20"/>
        <v>65000</v>
      </c>
      <c r="K133" s="101"/>
      <c r="L133" s="101">
        <v>65000</v>
      </c>
      <c r="M133" s="101">
        <f t="shared" si="21"/>
        <v>0</v>
      </c>
      <c r="N133" s="101"/>
      <c r="O133" s="101"/>
      <c r="P133" s="101">
        <f t="shared" si="30"/>
        <v>-65000</v>
      </c>
      <c r="Q133" s="101">
        <f t="shared" si="31"/>
        <v>0</v>
      </c>
      <c r="R133" s="101">
        <f t="shared" si="32"/>
        <v>-65000</v>
      </c>
      <c r="S133" s="101">
        <f>+T133+U133</f>
        <v>0</v>
      </c>
      <c r="T133" s="101"/>
      <c r="U133" s="101"/>
      <c r="V133" s="101">
        <f>+W133+X133</f>
        <v>0</v>
      </c>
      <c r="W133" s="101"/>
      <c r="X133" s="101"/>
      <c r="Y133" s="129"/>
      <c r="Z133" s="102"/>
    </row>
    <row r="134" spans="1:26" ht="10.5">
      <c r="A134" s="103"/>
      <c r="B134" s="103"/>
      <c r="C134" s="103"/>
      <c r="D134" s="104"/>
      <c r="E134" s="105" t="s">
        <v>372</v>
      </c>
      <c r="F134" s="72">
        <v>5122</v>
      </c>
      <c r="G134" s="101">
        <f t="shared" si="35"/>
        <v>0</v>
      </c>
      <c r="H134" s="101"/>
      <c r="I134" s="101"/>
      <c r="J134" s="101">
        <f t="shared" si="20"/>
        <v>10000</v>
      </c>
      <c r="K134" s="101"/>
      <c r="L134" s="101">
        <v>10000</v>
      </c>
      <c r="M134" s="101">
        <f t="shared" si="21"/>
        <v>50000</v>
      </c>
      <c r="N134" s="101"/>
      <c r="O134" s="101">
        <v>50000</v>
      </c>
      <c r="P134" s="101">
        <f t="shared" si="30"/>
        <v>40000</v>
      </c>
      <c r="Q134" s="101">
        <f t="shared" si="31"/>
        <v>0</v>
      </c>
      <c r="R134" s="101">
        <f t="shared" si="32"/>
        <v>40000</v>
      </c>
      <c r="S134" s="101">
        <f>+T134+U134</f>
        <v>50000</v>
      </c>
      <c r="T134" s="101"/>
      <c r="U134" s="101">
        <v>50000</v>
      </c>
      <c r="V134" s="101">
        <f>+W134+X134</f>
        <v>50000</v>
      </c>
      <c r="W134" s="101"/>
      <c r="X134" s="101">
        <v>50000</v>
      </c>
      <c r="Y134" s="129"/>
      <c r="Z134" s="102"/>
    </row>
    <row r="135" spans="1:26" ht="10.5">
      <c r="A135" s="103"/>
      <c r="B135" s="103"/>
      <c r="C135" s="103"/>
      <c r="D135" s="104"/>
      <c r="E135" s="109" t="s">
        <v>373</v>
      </c>
      <c r="F135" s="72">
        <v>5129</v>
      </c>
      <c r="G135" s="101">
        <f t="shared" si="35"/>
        <v>0</v>
      </c>
      <c r="H135" s="101"/>
      <c r="I135" s="101"/>
      <c r="J135" s="101"/>
      <c r="K135" s="101"/>
      <c r="L135" s="101"/>
      <c r="M135" s="101"/>
      <c r="N135" s="101"/>
      <c r="O135" s="101"/>
      <c r="P135" s="101">
        <f t="shared" si="30"/>
        <v>0</v>
      </c>
      <c r="Q135" s="101">
        <f t="shared" si="31"/>
        <v>0</v>
      </c>
      <c r="R135" s="101">
        <f t="shared" si="32"/>
        <v>0</v>
      </c>
      <c r="S135" s="101"/>
      <c r="T135" s="101"/>
      <c r="U135" s="101"/>
      <c r="V135" s="101"/>
      <c r="W135" s="101"/>
      <c r="X135" s="101"/>
      <c r="Y135" s="129"/>
      <c r="Z135" s="102"/>
    </row>
    <row r="136" spans="1:26" ht="21">
      <c r="A136" s="103" t="s">
        <v>238</v>
      </c>
      <c r="B136" s="103" t="s">
        <v>233</v>
      </c>
      <c r="C136" s="103" t="s">
        <v>208</v>
      </c>
      <c r="D136" s="104" t="s">
        <v>189</v>
      </c>
      <c r="E136" s="106" t="s">
        <v>239</v>
      </c>
      <c r="F136" s="113"/>
      <c r="G136" s="101">
        <f t="shared" si="35"/>
        <v>41863.8</v>
      </c>
      <c r="H136" s="108">
        <f>+H138</f>
        <v>0</v>
      </c>
      <c r="I136" s="108">
        <f>+I138</f>
        <v>41863.8</v>
      </c>
      <c r="J136" s="101">
        <f t="shared" si="20"/>
        <v>0</v>
      </c>
      <c r="K136" s="108">
        <f>+K138</f>
        <v>0</v>
      </c>
      <c r="L136" s="108">
        <f>+L138</f>
        <v>0</v>
      </c>
      <c r="M136" s="101">
        <f t="shared" si="21"/>
        <v>161916.4</v>
      </c>
      <c r="N136" s="108">
        <f>+N138</f>
        <v>0</v>
      </c>
      <c r="O136" s="108">
        <f>+O138</f>
        <v>161916.4</v>
      </c>
      <c r="P136" s="101">
        <f t="shared" si="30"/>
        <v>161916.4</v>
      </c>
      <c r="Q136" s="101">
        <f t="shared" si="31"/>
        <v>0</v>
      </c>
      <c r="R136" s="101">
        <f t="shared" si="32"/>
        <v>161916.4</v>
      </c>
      <c r="S136" s="101">
        <f aca="true" t="shared" si="36" ref="S136:S144">+T136+U136</f>
        <v>100000</v>
      </c>
      <c r="T136" s="108">
        <f>+T138</f>
        <v>0</v>
      </c>
      <c r="U136" s="108">
        <f>+U138</f>
        <v>100000</v>
      </c>
      <c r="V136" s="101">
        <f aca="true" t="shared" si="37" ref="V136:V144">+W136+X136</f>
        <v>100000</v>
      </c>
      <c r="W136" s="108">
        <f>+W138</f>
        <v>0</v>
      </c>
      <c r="X136" s="108">
        <f>+X138</f>
        <v>100000</v>
      </c>
      <c r="Y136" s="129"/>
      <c r="Z136" s="102"/>
    </row>
    <row r="137" spans="1:26" ht="10.5">
      <c r="A137" s="103"/>
      <c r="B137" s="103"/>
      <c r="C137" s="103"/>
      <c r="D137" s="104"/>
      <c r="E137" s="105" t="s">
        <v>194</v>
      </c>
      <c r="F137" s="104"/>
      <c r="G137" s="101">
        <f t="shared" si="35"/>
        <v>0</v>
      </c>
      <c r="H137" s="101"/>
      <c r="I137" s="101"/>
      <c r="J137" s="101">
        <f t="shared" si="20"/>
        <v>0</v>
      </c>
      <c r="K137" s="101"/>
      <c r="L137" s="101"/>
      <c r="M137" s="101">
        <f t="shared" si="21"/>
        <v>0</v>
      </c>
      <c r="N137" s="101"/>
      <c r="O137" s="101"/>
      <c r="P137" s="101">
        <f t="shared" si="30"/>
        <v>0</v>
      </c>
      <c r="Q137" s="101">
        <f t="shared" si="31"/>
        <v>0</v>
      </c>
      <c r="R137" s="101">
        <f t="shared" si="32"/>
        <v>0</v>
      </c>
      <c r="S137" s="101">
        <f t="shared" si="36"/>
        <v>0</v>
      </c>
      <c r="T137" s="101"/>
      <c r="U137" s="101"/>
      <c r="V137" s="101">
        <f t="shared" si="37"/>
        <v>0</v>
      </c>
      <c r="W137" s="101"/>
      <c r="X137" s="101"/>
      <c r="Y137" s="129"/>
      <c r="Z137" s="102"/>
    </row>
    <row r="138" spans="1:26" ht="21">
      <c r="A138" s="72" t="s">
        <v>240</v>
      </c>
      <c r="B138" s="72" t="s">
        <v>233</v>
      </c>
      <c r="C138" s="72" t="s">
        <v>208</v>
      </c>
      <c r="D138" s="72" t="s">
        <v>192</v>
      </c>
      <c r="E138" s="105" t="s">
        <v>239</v>
      </c>
      <c r="F138" s="104"/>
      <c r="G138" s="101">
        <f t="shared" si="35"/>
        <v>41863.8</v>
      </c>
      <c r="H138" s="101">
        <f>SUM(H142:H144)</f>
        <v>0</v>
      </c>
      <c r="I138" s="101">
        <f>SUM(I142:I144)</f>
        <v>41863.8</v>
      </c>
      <c r="J138" s="101">
        <f t="shared" si="20"/>
        <v>0</v>
      </c>
      <c r="K138" s="101">
        <f>SUM(K142:K144)</f>
        <v>0</v>
      </c>
      <c r="L138" s="101">
        <f>SUM(L142:L144)</f>
        <v>0</v>
      </c>
      <c r="M138" s="101">
        <f t="shared" si="21"/>
        <v>161916.4</v>
      </c>
      <c r="N138" s="101">
        <f>SUM(N142:N144)</f>
        <v>0</v>
      </c>
      <c r="O138" s="101">
        <f>SUM(O141:O144)</f>
        <v>161916.4</v>
      </c>
      <c r="P138" s="101">
        <f t="shared" si="30"/>
        <v>161916.4</v>
      </c>
      <c r="Q138" s="101">
        <f t="shared" si="31"/>
        <v>0</v>
      </c>
      <c r="R138" s="101">
        <f t="shared" si="32"/>
        <v>161916.4</v>
      </c>
      <c r="S138" s="101">
        <f t="shared" si="36"/>
        <v>100000</v>
      </c>
      <c r="T138" s="101">
        <f>SUM(T142:T144)</f>
        <v>0</v>
      </c>
      <c r="U138" s="101">
        <f>SUM(U141:U144)</f>
        <v>100000</v>
      </c>
      <c r="V138" s="101">
        <f t="shared" si="37"/>
        <v>100000</v>
      </c>
      <c r="W138" s="101">
        <f>SUM(W142:W144)</f>
        <v>0</v>
      </c>
      <c r="X138" s="101">
        <f>SUM(X141:X144)</f>
        <v>100000</v>
      </c>
      <c r="Y138" s="129"/>
      <c r="Z138" s="102"/>
    </row>
    <row r="139" spans="1:26" ht="10.5">
      <c r="A139" s="103"/>
      <c r="B139" s="103"/>
      <c r="C139" s="103"/>
      <c r="D139" s="104"/>
      <c r="E139" s="105" t="s">
        <v>5</v>
      </c>
      <c r="F139" s="104"/>
      <c r="G139" s="101">
        <f t="shared" si="35"/>
        <v>0</v>
      </c>
      <c r="H139" s="101"/>
      <c r="I139" s="101"/>
      <c r="J139" s="101">
        <f aca="true" t="shared" si="38" ref="J139:J213">+K139+L139</f>
        <v>0</v>
      </c>
      <c r="K139" s="101"/>
      <c r="L139" s="101"/>
      <c r="M139" s="101">
        <f aca="true" t="shared" si="39" ref="M139:M213">+N139+O139</f>
        <v>0</v>
      </c>
      <c r="N139" s="101"/>
      <c r="O139" s="101"/>
      <c r="P139" s="101">
        <f t="shared" si="30"/>
        <v>0</v>
      </c>
      <c r="Q139" s="101">
        <f t="shared" si="31"/>
        <v>0</v>
      </c>
      <c r="R139" s="101">
        <f t="shared" si="32"/>
        <v>0</v>
      </c>
      <c r="S139" s="101">
        <f t="shared" si="36"/>
        <v>0</v>
      </c>
      <c r="T139" s="101"/>
      <c r="U139" s="101"/>
      <c r="V139" s="101">
        <f t="shared" si="37"/>
        <v>0</v>
      </c>
      <c r="W139" s="101"/>
      <c r="X139" s="101"/>
      <c r="Y139" s="129"/>
      <c r="Z139" s="102"/>
    </row>
    <row r="140" spans="1:26" ht="21">
      <c r="A140" s="103"/>
      <c r="B140" s="103"/>
      <c r="C140" s="103"/>
      <c r="D140" s="104"/>
      <c r="E140" s="105" t="s">
        <v>343</v>
      </c>
      <c r="F140" s="72">
        <v>4239</v>
      </c>
      <c r="G140" s="101">
        <f t="shared" si="35"/>
        <v>0</v>
      </c>
      <c r="H140" s="108"/>
      <c r="I140" s="108"/>
      <c r="J140" s="101"/>
      <c r="K140" s="108"/>
      <c r="L140" s="108"/>
      <c r="M140" s="101">
        <f t="shared" si="39"/>
        <v>0</v>
      </c>
      <c r="N140" s="108"/>
      <c r="O140" s="108"/>
      <c r="P140" s="101">
        <f t="shared" si="30"/>
        <v>0</v>
      </c>
      <c r="Q140" s="101">
        <f t="shared" si="31"/>
        <v>0</v>
      </c>
      <c r="R140" s="101">
        <f t="shared" si="32"/>
        <v>0</v>
      </c>
      <c r="S140" s="101">
        <f t="shared" si="36"/>
        <v>0</v>
      </c>
      <c r="T140" s="108"/>
      <c r="U140" s="108"/>
      <c r="V140" s="101">
        <f t="shared" si="37"/>
        <v>0</v>
      </c>
      <c r="W140" s="108"/>
      <c r="X140" s="108"/>
      <c r="Y140" s="129"/>
      <c r="Z140" s="102"/>
    </row>
    <row r="141" spans="1:26" ht="10.5">
      <c r="A141" s="103"/>
      <c r="B141" s="103"/>
      <c r="C141" s="103"/>
      <c r="D141" s="104"/>
      <c r="E141" s="105" t="s">
        <v>497</v>
      </c>
      <c r="F141" s="72">
        <v>5112</v>
      </c>
      <c r="G141" s="101"/>
      <c r="H141" s="108"/>
      <c r="I141" s="108"/>
      <c r="J141" s="101"/>
      <c r="K141" s="108"/>
      <c r="L141" s="108"/>
      <c r="M141" s="101">
        <f t="shared" si="39"/>
        <v>152201.4</v>
      </c>
      <c r="N141" s="108"/>
      <c r="O141" s="108">
        <v>152201.4</v>
      </c>
      <c r="P141" s="101">
        <f t="shared" si="30"/>
        <v>152201.4</v>
      </c>
      <c r="Q141" s="101">
        <f t="shared" si="31"/>
        <v>0</v>
      </c>
      <c r="R141" s="101">
        <f t="shared" si="32"/>
        <v>152201.4</v>
      </c>
      <c r="S141" s="101">
        <f t="shared" si="36"/>
        <v>94000</v>
      </c>
      <c r="T141" s="108"/>
      <c r="U141" s="108">
        <v>94000</v>
      </c>
      <c r="V141" s="101">
        <f t="shared" si="37"/>
        <v>94000</v>
      </c>
      <c r="W141" s="108"/>
      <c r="X141" s="108">
        <v>94000</v>
      </c>
      <c r="Y141" s="129"/>
      <c r="Z141" s="102"/>
    </row>
    <row r="142" spans="1:26" ht="21">
      <c r="A142" s="103"/>
      <c r="B142" s="103"/>
      <c r="C142" s="103"/>
      <c r="D142" s="104"/>
      <c r="E142" s="105" t="s">
        <v>369</v>
      </c>
      <c r="F142" s="72" t="s">
        <v>368</v>
      </c>
      <c r="G142" s="101">
        <f t="shared" si="35"/>
        <v>38863.8</v>
      </c>
      <c r="H142" s="101"/>
      <c r="I142" s="101">
        <f>41863.8-3000</f>
        <v>38863.8</v>
      </c>
      <c r="J142" s="101">
        <f t="shared" si="38"/>
        <v>0</v>
      </c>
      <c r="K142" s="101"/>
      <c r="L142" s="101"/>
      <c r="M142" s="101">
        <f t="shared" si="39"/>
        <v>0</v>
      </c>
      <c r="N142" s="101"/>
      <c r="O142" s="101"/>
      <c r="P142" s="101">
        <f t="shared" si="30"/>
        <v>0</v>
      </c>
      <c r="Q142" s="101">
        <f t="shared" si="31"/>
        <v>0</v>
      </c>
      <c r="R142" s="101">
        <f t="shared" si="32"/>
        <v>0</v>
      </c>
      <c r="S142" s="101">
        <f t="shared" si="36"/>
        <v>0</v>
      </c>
      <c r="T142" s="101"/>
      <c r="U142" s="101"/>
      <c r="V142" s="101">
        <f t="shared" si="37"/>
        <v>0</v>
      </c>
      <c r="W142" s="101"/>
      <c r="X142" s="101"/>
      <c r="Y142" s="129"/>
      <c r="Z142" s="102"/>
    </row>
    <row r="143" spans="1:26" ht="10.5">
      <c r="A143" s="103"/>
      <c r="B143" s="103"/>
      <c r="C143" s="103"/>
      <c r="D143" s="104"/>
      <c r="E143" s="105" t="s">
        <v>372</v>
      </c>
      <c r="F143" s="72">
        <v>5122</v>
      </c>
      <c r="G143" s="101">
        <f t="shared" si="35"/>
        <v>0</v>
      </c>
      <c r="H143" s="101"/>
      <c r="I143" s="101"/>
      <c r="J143" s="101">
        <f t="shared" si="38"/>
        <v>0</v>
      </c>
      <c r="K143" s="101"/>
      <c r="L143" s="101"/>
      <c r="M143" s="101">
        <f t="shared" si="39"/>
        <v>0</v>
      </c>
      <c r="N143" s="101"/>
      <c r="O143" s="101"/>
      <c r="P143" s="101">
        <f t="shared" si="30"/>
        <v>0</v>
      </c>
      <c r="Q143" s="101">
        <f t="shared" si="31"/>
        <v>0</v>
      </c>
      <c r="R143" s="101">
        <f t="shared" si="32"/>
        <v>0</v>
      </c>
      <c r="S143" s="101">
        <f t="shared" si="36"/>
        <v>0</v>
      </c>
      <c r="T143" s="101"/>
      <c r="U143" s="101"/>
      <c r="V143" s="101">
        <f t="shared" si="37"/>
        <v>0</v>
      </c>
      <c r="W143" s="101"/>
      <c r="X143" s="101"/>
      <c r="Y143" s="129"/>
      <c r="Z143" s="102"/>
    </row>
    <row r="144" spans="1:26" ht="10.5">
      <c r="A144" s="103"/>
      <c r="B144" s="103"/>
      <c r="C144" s="103"/>
      <c r="D144" s="104"/>
      <c r="E144" s="105" t="s">
        <v>445</v>
      </c>
      <c r="F144" s="72">
        <v>5134</v>
      </c>
      <c r="G144" s="101">
        <f t="shared" si="35"/>
        <v>3000</v>
      </c>
      <c r="H144" s="101"/>
      <c r="I144" s="101">
        <v>3000</v>
      </c>
      <c r="J144" s="101">
        <f t="shared" si="38"/>
        <v>0</v>
      </c>
      <c r="K144" s="101"/>
      <c r="L144" s="101"/>
      <c r="M144" s="101">
        <f t="shared" si="39"/>
        <v>9715</v>
      </c>
      <c r="N144" s="101"/>
      <c r="O144" s="101">
        <v>9715</v>
      </c>
      <c r="P144" s="101">
        <f t="shared" si="30"/>
        <v>9715</v>
      </c>
      <c r="Q144" s="101">
        <f t="shared" si="31"/>
        <v>0</v>
      </c>
      <c r="R144" s="101">
        <f t="shared" si="32"/>
        <v>9715</v>
      </c>
      <c r="S144" s="101">
        <f t="shared" si="36"/>
        <v>6000</v>
      </c>
      <c r="T144" s="101"/>
      <c r="U144" s="101">
        <v>6000</v>
      </c>
      <c r="V144" s="101">
        <f t="shared" si="37"/>
        <v>6000</v>
      </c>
      <c r="W144" s="101"/>
      <c r="X144" s="101">
        <v>6000</v>
      </c>
      <c r="Y144" s="129"/>
      <c r="Z144" s="102"/>
    </row>
    <row r="145" spans="1:26" ht="21">
      <c r="A145" s="103">
        <v>2530</v>
      </c>
      <c r="B145" s="110" t="s">
        <v>233</v>
      </c>
      <c r="C145" s="110" t="s">
        <v>458</v>
      </c>
      <c r="D145" s="111"/>
      <c r="E145" s="74" t="s">
        <v>241</v>
      </c>
      <c r="F145" s="72"/>
      <c r="G145" s="101">
        <f t="shared" si="35"/>
        <v>0</v>
      </c>
      <c r="H145" s="101">
        <f>+H146</f>
        <v>0</v>
      </c>
      <c r="I145" s="101">
        <f>+I146</f>
        <v>0</v>
      </c>
      <c r="J145" s="101">
        <f t="shared" si="38"/>
        <v>0</v>
      </c>
      <c r="K145" s="101"/>
      <c r="L145" s="101"/>
      <c r="M145" s="101">
        <f t="shared" si="39"/>
        <v>0</v>
      </c>
      <c r="N145" s="101">
        <f>+N146</f>
        <v>0</v>
      </c>
      <c r="O145" s="101">
        <f>+O146</f>
        <v>0</v>
      </c>
      <c r="P145" s="101">
        <f t="shared" si="30"/>
        <v>0</v>
      </c>
      <c r="Q145" s="101">
        <f t="shared" si="31"/>
        <v>0</v>
      </c>
      <c r="R145" s="101">
        <f t="shared" si="32"/>
        <v>0</v>
      </c>
      <c r="S145" s="101">
        <f aca="true" t="shared" si="40" ref="S145:S150">+T145+U145</f>
        <v>0</v>
      </c>
      <c r="T145" s="101">
        <f>+T146</f>
        <v>0</v>
      </c>
      <c r="U145" s="101">
        <f>+U146</f>
        <v>0</v>
      </c>
      <c r="V145" s="101">
        <f aca="true" t="shared" si="41" ref="V145:V150">+W145+X145</f>
        <v>0</v>
      </c>
      <c r="W145" s="101">
        <f>+W146</f>
        <v>0</v>
      </c>
      <c r="X145" s="101">
        <f>+X146</f>
        <v>0</v>
      </c>
      <c r="Y145" s="129"/>
      <c r="Z145" s="102"/>
    </row>
    <row r="146" spans="1:26" ht="21">
      <c r="A146" s="103">
        <v>2531</v>
      </c>
      <c r="B146" s="110" t="s">
        <v>233</v>
      </c>
      <c r="C146" s="110" t="s">
        <v>458</v>
      </c>
      <c r="D146" s="111" t="s">
        <v>188</v>
      </c>
      <c r="E146" s="109" t="s">
        <v>242</v>
      </c>
      <c r="F146" s="72"/>
      <c r="G146" s="101">
        <f t="shared" si="35"/>
        <v>0</v>
      </c>
      <c r="H146" s="101">
        <f>+H147+H148</f>
        <v>0</v>
      </c>
      <c r="I146" s="101">
        <f>+I147+I148</f>
        <v>0</v>
      </c>
      <c r="J146" s="101">
        <f t="shared" si="38"/>
        <v>0</v>
      </c>
      <c r="K146" s="101"/>
      <c r="L146" s="101"/>
      <c r="M146" s="101">
        <f t="shared" si="39"/>
        <v>0</v>
      </c>
      <c r="N146" s="101">
        <f>+N147+N148</f>
        <v>0</v>
      </c>
      <c r="O146" s="101">
        <f>+O147+O148</f>
        <v>0</v>
      </c>
      <c r="P146" s="101">
        <f t="shared" si="30"/>
        <v>0</v>
      </c>
      <c r="Q146" s="101">
        <f t="shared" si="31"/>
        <v>0</v>
      </c>
      <c r="R146" s="101">
        <f t="shared" si="32"/>
        <v>0</v>
      </c>
      <c r="S146" s="101">
        <f t="shared" si="40"/>
        <v>0</v>
      </c>
      <c r="T146" s="101">
        <f>+T147+T148</f>
        <v>0</v>
      </c>
      <c r="U146" s="101">
        <f>+U147+U148</f>
        <v>0</v>
      </c>
      <c r="V146" s="101">
        <f t="shared" si="41"/>
        <v>0</v>
      </c>
      <c r="W146" s="101">
        <f>+W147+W148</f>
        <v>0</v>
      </c>
      <c r="X146" s="101">
        <f>+X147+X148</f>
        <v>0</v>
      </c>
      <c r="Y146" s="129"/>
      <c r="Z146" s="102"/>
    </row>
    <row r="147" spans="1:26" ht="21">
      <c r="A147" s="103"/>
      <c r="B147" s="110"/>
      <c r="C147" s="110"/>
      <c r="D147" s="111"/>
      <c r="E147" s="105" t="s">
        <v>343</v>
      </c>
      <c r="F147" s="72">
        <v>4239</v>
      </c>
      <c r="G147" s="101">
        <f t="shared" si="35"/>
        <v>0</v>
      </c>
      <c r="H147" s="101"/>
      <c r="I147" s="101"/>
      <c r="J147" s="101">
        <f t="shared" si="38"/>
        <v>0</v>
      </c>
      <c r="K147" s="101"/>
      <c r="L147" s="101"/>
      <c r="M147" s="101">
        <f t="shared" si="39"/>
        <v>0</v>
      </c>
      <c r="N147" s="101"/>
      <c r="O147" s="101"/>
      <c r="P147" s="101">
        <f t="shared" si="30"/>
        <v>0</v>
      </c>
      <c r="Q147" s="101">
        <f t="shared" si="31"/>
        <v>0</v>
      </c>
      <c r="R147" s="101">
        <f t="shared" si="32"/>
        <v>0</v>
      </c>
      <c r="S147" s="101">
        <f t="shared" si="40"/>
        <v>0</v>
      </c>
      <c r="T147" s="101"/>
      <c r="U147" s="101"/>
      <c r="V147" s="101">
        <f t="shared" si="41"/>
        <v>0</v>
      </c>
      <c r="W147" s="101"/>
      <c r="X147" s="101"/>
      <c r="Y147" s="129"/>
      <c r="Z147" s="102"/>
    </row>
    <row r="148" spans="1:26" ht="21">
      <c r="A148" s="103"/>
      <c r="B148" s="103"/>
      <c r="C148" s="103"/>
      <c r="D148" s="104"/>
      <c r="E148" s="105" t="s">
        <v>369</v>
      </c>
      <c r="F148" s="72" t="s">
        <v>368</v>
      </c>
      <c r="G148" s="101">
        <f t="shared" si="35"/>
        <v>0</v>
      </c>
      <c r="H148" s="101"/>
      <c r="I148" s="101"/>
      <c r="J148" s="101">
        <f t="shared" si="38"/>
        <v>0</v>
      </c>
      <c r="K148" s="101"/>
      <c r="L148" s="101"/>
      <c r="M148" s="101">
        <f t="shared" si="39"/>
        <v>0</v>
      </c>
      <c r="N148" s="101"/>
      <c r="O148" s="101"/>
      <c r="P148" s="101">
        <f t="shared" si="30"/>
        <v>0</v>
      </c>
      <c r="Q148" s="101">
        <f t="shared" si="31"/>
        <v>0</v>
      </c>
      <c r="R148" s="101">
        <f t="shared" si="32"/>
        <v>0</v>
      </c>
      <c r="S148" s="101">
        <f t="shared" si="40"/>
        <v>0</v>
      </c>
      <c r="T148" s="101"/>
      <c r="U148" s="101"/>
      <c r="V148" s="101">
        <f t="shared" si="41"/>
        <v>0</v>
      </c>
      <c r="W148" s="101"/>
      <c r="X148" s="101"/>
      <c r="Y148" s="129"/>
      <c r="Z148" s="102"/>
    </row>
    <row r="149" spans="1:26" ht="21">
      <c r="A149" s="103">
        <v>2540</v>
      </c>
      <c r="B149" s="72">
        <v>5</v>
      </c>
      <c r="C149" s="72">
        <v>4</v>
      </c>
      <c r="D149" s="72">
        <v>0</v>
      </c>
      <c r="E149" s="109" t="s">
        <v>462</v>
      </c>
      <c r="F149" s="72"/>
      <c r="G149" s="101">
        <f t="shared" si="35"/>
        <v>0</v>
      </c>
      <c r="H149" s="101">
        <f>+H150</f>
        <v>0</v>
      </c>
      <c r="I149" s="101"/>
      <c r="J149" s="101">
        <f t="shared" si="38"/>
        <v>0</v>
      </c>
      <c r="K149" s="101"/>
      <c r="L149" s="101"/>
      <c r="M149" s="101">
        <f t="shared" si="39"/>
        <v>0</v>
      </c>
      <c r="N149" s="101">
        <f>+N150</f>
        <v>0</v>
      </c>
      <c r="O149" s="101"/>
      <c r="P149" s="101">
        <f t="shared" si="30"/>
        <v>0</v>
      </c>
      <c r="Q149" s="101">
        <f t="shared" si="31"/>
        <v>0</v>
      </c>
      <c r="R149" s="101">
        <f t="shared" si="32"/>
        <v>0</v>
      </c>
      <c r="S149" s="101">
        <f t="shared" si="40"/>
        <v>0</v>
      </c>
      <c r="T149" s="101">
        <f>+T150</f>
        <v>0</v>
      </c>
      <c r="U149" s="101"/>
      <c r="V149" s="101">
        <f t="shared" si="41"/>
        <v>0</v>
      </c>
      <c r="W149" s="101">
        <f>+W150</f>
        <v>0</v>
      </c>
      <c r="X149" s="101"/>
      <c r="Y149" s="129"/>
      <c r="Z149" s="102"/>
    </row>
    <row r="150" spans="1:26" ht="21">
      <c r="A150" s="103">
        <v>2541</v>
      </c>
      <c r="B150" s="72">
        <v>5</v>
      </c>
      <c r="C150" s="72">
        <v>4</v>
      </c>
      <c r="D150" s="72">
        <v>1</v>
      </c>
      <c r="E150" s="109" t="s">
        <v>463</v>
      </c>
      <c r="F150" s="72">
        <v>4239</v>
      </c>
      <c r="G150" s="101">
        <f t="shared" si="35"/>
        <v>0</v>
      </c>
      <c r="H150" s="101"/>
      <c r="I150" s="101"/>
      <c r="J150" s="101">
        <f t="shared" si="38"/>
        <v>0</v>
      </c>
      <c r="K150" s="101"/>
      <c r="L150" s="101"/>
      <c r="M150" s="101">
        <f t="shared" si="39"/>
        <v>0</v>
      </c>
      <c r="N150" s="101"/>
      <c r="O150" s="101"/>
      <c r="P150" s="101">
        <f t="shared" si="30"/>
        <v>0</v>
      </c>
      <c r="Q150" s="101">
        <f t="shared" si="31"/>
        <v>0</v>
      </c>
      <c r="R150" s="101">
        <f t="shared" si="32"/>
        <v>0</v>
      </c>
      <c r="S150" s="101">
        <f t="shared" si="40"/>
        <v>0</v>
      </c>
      <c r="T150" s="101"/>
      <c r="U150" s="101"/>
      <c r="V150" s="101">
        <f t="shared" si="41"/>
        <v>0</v>
      </c>
      <c r="W150" s="101"/>
      <c r="X150" s="101"/>
      <c r="Y150" s="129"/>
      <c r="Z150" s="102"/>
    </row>
    <row r="151" spans="1:26" ht="31.5">
      <c r="A151" s="103" t="s">
        <v>243</v>
      </c>
      <c r="B151" s="103" t="s">
        <v>233</v>
      </c>
      <c r="C151" s="103" t="s">
        <v>202</v>
      </c>
      <c r="D151" s="104" t="s">
        <v>189</v>
      </c>
      <c r="E151" s="106" t="s">
        <v>244</v>
      </c>
      <c r="F151" s="113"/>
      <c r="G151" s="101">
        <f t="shared" si="35"/>
        <v>58551.4</v>
      </c>
      <c r="H151" s="108">
        <f>+H153</f>
        <v>17650.9</v>
      </c>
      <c r="I151" s="108">
        <f>+I153</f>
        <v>40900.5</v>
      </c>
      <c r="J151" s="101">
        <f t="shared" si="38"/>
        <v>47000</v>
      </c>
      <c r="K151" s="108">
        <f>+K153</f>
        <v>27000</v>
      </c>
      <c r="L151" s="108">
        <f>+L153</f>
        <v>20000</v>
      </c>
      <c r="M151" s="101">
        <f t="shared" si="39"/>
        <v>27000</v>
      </c>
      <c r="N151" s="108">
        <f>+N153</f>
        <v>27000</v>
      </c>
      <c r="O151" s="108">
        <f>+O153</f>
        <v>0</v>
      </c>
      <c r="P151" s="101">
        <f t="shared" si="30"/>
        <v>-20000</v>
      </c>
      <c r="Q151" s="101">
        <f t="shared" si="31"/>
        <v>0</v>
      </c>
      <c r="R151" s="101">
        <f t="shared" si="32"/>
        <v>-20000</v>
      </c>
      <c r="S151" s="101">
        <f>+T151+U151</f>
        <v>27000</v>
      </c>
      <c r="T151" s="108">
        <f>+T153</f>
        <v>27000</v>
      </c>
      <c r="U151" s="108">
        <f>+U153</f>
        <v>0</v>
      </c>
      <c r="V151" s="101">
        <f>+W151+X151</f>
        <v>27000</v>
      </c>
      <c r="W151" s="108">
        <f>+W153</f>
        <v>27000</v>
      </c>
      <c r="X151" s="108">
        <f>+X153</f>
        <v>0</v>
      </c>
      <c r="Y151" s="129"/>
      <c r="Z151" s="102"/>
    </row>
    <row r="152" spans="1:26" ht="10.5">
      <c r="A152" s="103"/>
      <c r="B152" s="103"/>
      <c r="C152" s="103"/>
      <c r="D152" s="104"/>
      <c r="E152" s="105" t="s">
        <v>194</v>
      </c>
      <c r="F152" s="104"/>
      <c r="G152" s="101">
        <f t="shared" si="35"/>
        <v>0</v>
      </c>
      <c r="H152" s="101"/>
      <c r="I152" s="101"/>
      <c r="J152" s="101">
        <f t="shared" si="38"/>
        <v>0</v>
      </c>
      <c r="K152" s="101"/>
      <c r="L152" s="101"/>
      <c r="M152" s="101">
        <f t="shared" si="39"/>
        <v>0</v>
      </c>
      <c r="N152" s="101"/>
      <c r="O152" s="101"/>
      <c r="P152" s="101">
        <f t="shared" si="30"/>
        <v>0</v>
      </c>
      <c r="Q152" s="101">
        <f t="shared" si="31"/>
        <v>0</v>
      </c>
      <c r="R152" s="101">
        <f t="shared" si="32"/>
        <v>0</v>
      </c>
      <c r="S152" s="101">
        <f>+T152+U152</f>
        <v>0</v>
      </c>
      <c r="T152" s="101"/>
      <c r="U152" s="101"/>
      <c r="V152" s="101">
        <f>+W152+X152</f>
        <v>0</v>
      </c>
      <c r="W152" s="101"/>
      <c r="X152" s="101"/>
      <c r="Y152" s="129"/>
      <c r="Z152" s="102"/>
    </row>
    <row r="153" spans="1:26" ht="31.5">
      <c r="A153" s="72" t="s">
        <v>245</v>
      </c>
      <c r="B153" s="72" t="s">
        <v>233</v>
      </c>
      <c r="C153" s="72" t="s">
        <v>202</v>
      </c>
      <c r="D153" s="72" t="s">
        <v>192</v>
      </c>
      <c r="E153" s="105" t="s">
        <v>244</v>
      </c>
      <c r="F153" s="104"/>
      <c r="G153" s="101">
        <f t="shared" si="35"/>
        <v>58551.4</v>
      </c>
      <c r="H153" s="101">
        <f>SUM(H155:H157)</f>
        <v>17650.9</v>
      </c>
      <c r="I153" s="101">
        <f>SUM(I155:I157)</f>
        <v>40900.5</v>
      </c>
      <c r="J153" s="101">
        <f t="shared" si="38"/>
        <v>47000</v>
      </c>
      <c r="K153" s="101">
        <f>SUM(K155:K157)</f>
        <v>27000</v>
      </c>
      <c r="L153" s="101">
        <f>SUM(L155:L157)</f>
        <v>20000</v>
      </c>
      <c r="M153" s="101">
        <f t="shared" si="39"/>
        <v>27000</v>
      </c>
      <c r="N153" s="101">
        <f>SUM(N155:N157)</f>
        <v>27000</v>
      </c>
      <c r="O153" s="101">
        <f>SUM(O155:O157)</f>
        <v>0</v>
      </c>
      <c r="P153" s="101">
        <f t="shared" si="30"/>
        <v>-20000</v>
      </c>
      <c r="Q153" s="101">
        <f t="shared" si="31"/>
        <v>0</v>
      </c>
      <c r="R153" s="101">
        <f t="shared" si="32"/>
        <v>-20000</v>
      </c>
      <c r="S153" s="101">
        <f>+T153+U153</f>
        <v>27000</v>
      </c>
      <c r="T153" s="101">
        <f>SUM(T155:T157)</f>
        <v>27000</v>
      </c>
      <c r="U153" s="101">
        <f>SUM(U155:U157)</f>
        <v>0</v>
      </c>
      <c r="V153" s="101">
        <f>+W153+X153</f>
        <v>27000</v>
      </c>
      <c r="W153" s="101">
        <f>SUM(W155:W157)</f>
        <v>27000</v>
      </c>
      <c r="X153" s="101">
        <f>SUM(X155:X157)</f>
        <v>0</v>
      </c>
      <c r="Y153" s="129"/>
      <c r="Z153" s="102"/>
    </row>
    <row r="154" spans="1:26" ht="10.5">
      <c r="A154" s="103"/>
      <c r="B154" s="103"/>
      <c r="C154" s="103"/>
      <c r="D154" s="104"/>
      <c r="E154" s="105" t="s">
        <v>5</v>
      </c>
      <c r="F154" s="104"/>
      <c r="G154" s="101">
        <f t="shared" si="35"/>
        <v>0</v>
      </c>
      <c r="H154" s="101"/>
      <c r="I154" s="101"/>
      <c r="J154" s="101">
        <f t="shared" si="38"/>
        <v>0</v>
      </c>
      <c r="K154" s="101"/>
      <c r="L154" s="101"/>
      <c r="M154" s="101">
        <f t="shared" si="39"/>
        <v>0</v>
      </c>
      <c r="N154" s="101"/>
      <c r="O154" s="101"/>
      <c r="P154" s="101">
        <f t="shared" si="30"/>
        <v>0</v>
      </c>
      <c r="Q154" s="101">
        <f t="shared" si="31"/>
        <v>0</v>
      </c>
      <c r="R154" s="101">
        <f t="shared" si="32"/>
        <v>0</v>
      </c>
      <c r="S154" s="101">
        <f>+T154+U154</f>
        <v>0</v>
      </c>
      <c r="T154" s="101"/>
      <c r="U154" s="101"/>
      <c r="V154" s="101">
        <f>+W154+X154</f>
        <v>0</v>
      </c>
      <c r="W154" s="101"/>
      <c r="X154" s="101"/>
      <c r="Y154" s="129"/>
      <c r="Z154" s="102"/>
    </row>
    <row r="155" spans="1:26" ht="10.5">
      <c r="A155" s="103"/>
      <c r="B155" s="103"/>
      <c r="C155" s="103"/>
      <c r="D155" s="104"/>
      <c r="E155" s="109" t="s">
        <v>325</v>
      </c>
      <c r="F155" s="72">
        <v>4213</v>
      </c>
      <c r="G155" s="101">
        <f aca="true" t="shared" si="42" ref="G155:G179">+H155+I155</f>
        <v>17650.9</v>
      </c>
      <c r="H155" s="101">
        <v>17650.9</v>
      </c>
      <c r="I155" s="101"/>
      <c r="J155" s="101">
        <f t="shared" si="38"/>
        <v>20000</v>
      </c>
      <c r="K155" s="101">
        <v>20000</v>
      </c>
      <c r="L155" s="101"/>
      <c r="M155" s="101">
        <f t="shared" si="39"/>
        <v>20000</v>
      </c>
      <c r="N155" s="101">
        <v>20000</v>
      </c>
      <c r="O155" s="101"/>
      <c r="P155" s="101">
        <f t="shared" si="30"/>
        <v>0</v>
      </c>
      <c r="Q155" s="101">
        <f t="shared" si="31"/>
        <v>0</v>
      </c>
      <c r="R155" s="101">
        <f t="shared" si="32"/>
        <v>0</v>
      </c>
      <c r="S155" s="101">
        <f aca="true" t="shared" si="43" ref="S155:S167">+T155+U155</f>
        <v>20000</v>
      </c>
      <c r="T155" s="101">
        <v>20000</v>
      </c>
      <c r="U155" s="101"/>
      <c r="V155" s="101">
        <f aca="true" t="shared" si="44" ref="V155:V167">+W155+X155</f>
        <v>20000</v>
      </c>
      <c r="W155" s="101">
        <v>20000</v>
      </c>
      <c r="X155" s="101"/>
      <c r="Y155" s="129"/>
      <c r="Z155" s="102"/>
    </row>
    <row r="156" spans="1:26" ht="21">
      <c r="A156" s="103"/>
      <c r="B156" s="103"/>
      <c r="C156" s="103"/>
      <c r="D156" s="104"/>
      <c r="E156" s="109" t="s">
        <v>343</v>
      </c>
      <c r="F156" s="72">
        <v>4239</v>
      </c>
      <c r="G156" s="101">
        <f t="shared" si="42"/>
        <v>0</v>
      </c>
      <c r="H156" s="101"/>
      <c r="I156" s="101"/>
      <c r="J156" s="101">
        <f t="shared" si="38"/>
        <v>7000</v>
      </c>
      <c r="K156" s="101">
        <v>7000</v>
      </c>
      <c r="L156" s="101"/>
      <c r="M156" s="101">
        <f t="shared" si="39"/>
        <v>7000</v>
      </c>
      <c r="N156" s="101">
        <v>7000</v>
      </c>
      <c r="O156" s="101"/>
      <c r="P156" s="101">
        <f t="shared" si="30"/>
        <v>0</v>
      </c>
      <c r="Q156" s="101">
        <f t="shared" si="31"/>
        <v>0</v>
      </c>
      <c r="R156" s="101">
        <f t="shared" si="32"/>
        <v>0</v>
      </c>
      <c r="S156" s="101">
        <f t="shared" si="43"/>
        <v>7000</v>
      </c>
      <c r="T156" s="101">
        <v>7000</v>
      </c>
      <c r="U156" s="101"/>
      <c r="V156" s="101">
        <f t="shared" si="44"/>
        <v>7000</v>
      </c>
      <c r="W156" s="101">
        <v>7000</v>
      </c>
      <c r="X156" s="101"/>
      <c r="Y156" s="129"/>
      <c r="Z156" s="102"/>
    </row>
    <row r="157" spans="1:26" ht="10.5">
      <c r="A157" s="103"/>
      <c r="B157" s="103"/>
      <c r="C157" s="103"/>
      <c r="D157" s="104"/>
      <c r="E157" s="109" t="s">
        <v>372</v>
      </c>
      <c r="F157" s="72">
        <v>5122</v>
      </c>
      <c r="G157" s="101">
        <f t="shared" si="42"/>
        <v>40900.5</v>
      </c>
      <c r="H157" s="101"/>
      <c r="I157" s="101">
        <v>40900.5</v>
      </c>
      <c r="J157" s="101">
        <f t="shared" si="38"/>
        <v>20000</v>
      </c>
      <c r="K157" s="101"/>
      <c r="L157" s="101">
        <v>20000</v>
      </c>
      <c r="M157" s="101">
        <f t="shared" si="39"/>
        <v>0</v>
      </c>
      <c r="N157" s="101"/>
      <c r="O157" s="101"/>
      <c r="P157" s="101">
        <f t="shared" si="30"/>
        <v>-20000</v>
      </c>
      <c r="Q157" s="101">
        <f t="shared" si="31"/>
        <v>0</v>
      </c>
      <c r="R157" s="101">
        <f t="shared" si="32"/>
        <v>-20000</v>
      </c>
      <c r="S157" s="101">
        <f t="shared" si="43"/>
        <v>0</v>
      </c>
      <c r="T157" s="101"/>
      <c r="U157" s="101"/>
      <c r="V157" s="101">
        <f t="shared" si="44"/>
        <v>0</v>
      </c>
      <c r="W157" s="101"/>
      <c r="X157" s="101"/>
      <c r="Y157" s="129"/>
      <c r="Z157" s="102"/>
    </row>
    <row r="158" spans="1:26" ht="42">
      <c r="A158" s="103" t="s">
        <v>246</v>
      </c>
      <c r="B158" s="103" t="s">
        <v>247</v>
      </c>
      <c r="C158" s="103" t="s">
        <v>189</v>
      </c>
      <c r="D158" s="104" t="s">
        <v>189</v>
      </c>
      <c r="E158" s="106" t="s">
        <v>248</v>
      </c>
      <c r="F158" s="113"/>
      <c r="G158" s="101">
        <f t="shared" si="42"/>
        <v>388660.8</v>
      </c>
      <c r="H158" s="108">
        <f>+H160+H176+H168+H172</f>
        <v>256535.9</v>
      </c>
      <c r="I158" s="108">
        <f>+I160+I168+I172+I176+I184</f>
        <v>132124.9</v>
      </c>
      <c r="J158" s="101">
        <f t="shared" si="38"/>
        <v>452826.2</v>
      </c>
      <c r="K158" s="108">
        <f>+K160+K176</f>
        <v>276904</v>
      </c>
      <c r="L158" s="108">
        <f>+L160+L176</f>
        <v>175922.2</v>
      </c>
      <c r="M158" s="101">
        <f t="shared" si="39"/>
        <v>401795.8</v>
      </c>
      <c r="N158" s="108">
        <f>+N160+N176+N168+N172</f>
        <v>307749</v>
      </c>
      <c r="O158" s="108">
        <f>+O160+O168+O172+O176+O184</f>
        <v>94046.8</v>
      </c>
      <c r="P158" s="101">
        <f t="shared" si="30"/>
        <v>-51030.40000000002</v>
      </c>
      <c r="Q158" s="101">
        <f t="shared" si="31"/>
        <v>30845</v>
      </c>
      <c r="R158" s="101">
        <f t="shared" si="32"/>
        <v>-81875.40000000001</v>
      </c>
      <c r="S158" s="101">
        <f t="shared" si="43"/>
        <v>413828</v>
      </c>
      <c r="T158" s="108">
        <f>+T160+T176+T168+T172</f>
        <v>338828</v>
      </c>
      <c r="U158" s="108">
        <f>+U160+U168+U172+U176+U184</f>
        <v>75000</v>
      </c>
      <c r="V158" s="101">
        <f t="shared" si="44"/>
        <v>447900</v>
      </c>
      <c r="W158" s="108">
        <f>+W160+W176+W168+W172</f>
        <v>372900</v>
      </c>
      <c r="X158" s="108">
        <f>+X160+X168+X172+X176+X184</f>
        <v>75000</v>
      </c>
      <c r="Y158" s="129"/>
      <c r="Z158" s="102"/>
    </row>
    <row r="159" spans="1:26" ht="10.5">
      <c r="A159" s="103"/>
      <c r="B159" s="103"/>
      <c r="C159" s="103"/>
      <c r="D159" s="104"/>
      <c r="E159" s="105" t="s">
        <v>5</v>
      </c>
      <c r="F159" s="104"/>
      <c r="G159" s="101">
        <f t="shared" si="42"/>
        <v>0</v>
      </c>
      <c r="H159" s="101"/>
      <c r="I159" s="101"/>
      <c r="J159" s="101">
        <f t="shared" si="38"/>
        <v>0</v>
      </c>
      <c r="K159" s="101"/>
      <c r="L159" s="101"/>
      <c r="M159" s="101">
        <f t="shared" si="39"/>
        <v>0</v>
      </c>
      <c r="N159" s="101"/>
      <c r="O159" s="101"/>
      <c r="P159" s="101">
        <f t="shared" si="30"/>
        <v>0</v>
      </c>
      <c r="Q159" s="101">
        <f t="shared" si="31"/>
        <v>0</v>
      </c>
      <c r="R159" s="101">
        <f t="shared" si="32"/>
        <v>0</v>
      </c>
      <c r="S159" s="101">
        <f t="shared" si="43"/>
        <v>0</v>
      </c>
      <c r="T159" s="101"/>
      <c r="U159" s="101"/>
      <c r="V159" s="101">
        <f t="shared" si="44"/>
        <v>0</v>
      </c>
      <c r="W159" s="101"/>
      <c r="X159" s="101"/>
      <c r="Y159" s="129"/>
      <c r="Z159" s="102"/>
    </row>
    <row r="160" spans="1:26" ht="21">
      <c r="A160" s="103" t="s">
        <v>249</v>
      </c>
      <c r="B160" s="103" t="s">
        <v>247</v>
      </c>
      <c r="C160" s="103" t="s">
        <v>192</v>
      </c>
      <c r="D160" s="104" t="s">
        <v>189</v>
      </c>
      <c r="E160" s="106" t="s">
        <v>250</v>
      </c>
      <c r="F160" s="113"/>
      <c r="G160" s="101">
        <f t="shared" si="42"/>
        <v>254139.9</v>
      </c>
      <c r="H160" s="108">
        <f>+H162</f>
        <v>211035.9</v>
      </c>
      <c r="I160" s="108">
        <f>+I162</f>
        <v>43104</v>
      </c>
      <c r="J160" s="101">
        <f t="shared" si="38"/>
        <v>321753.2</v>
      </c>
      <c r="K160" s="108">
        <f>+K162</f>
        <v>231904</v>
      </c>
      <c r="L160" s="108">
        <f>+L162</f>
        <v>89849.2</v>
      </c>
      <c r="M160" s="101">
        <f t="shared" si="39"/>
        <v>283249</v>
      </c>
      <c r="N160" s="108">
        <f>+N162</f>
        <v>258249</v>
      </c>
      <c r="O160" s="108">
        <f>+O162</f>
        <v>25000</v>
      </c>
      <c r="P160" s="101">
        <f t="shared" si="30"/>
        <v>-38504.20000000001</v>
      </c>
      <c r="Q160" s="101">
        <f t="shared" si="31"/>
        <v>26345</v>
      </c>
      <c r="R160" s="101">
        <f t="shared" si="32"/>
        <v>-64849.2</v>
      </c>
      <c r="S160" s="101">
        <f t="shared" si="43"/>
        <v>309828</v>
      </c>
      <c r="T160" s="108">
        <f>+T162</f>
        <v>284828</v>
      </c>
      <c r="U160" s="108">
        <f>+U162</f>
        <v>25000</v>
      </c>
      <c r="V160" s="101">
        <f t="shared" si="44"/>
        <v>339400</v>
      </c>
      <c r="W160" s="108">
        <f>+W162</f>
        <v>314400</v>
      </c>
      <c r="X160" s="108">
        <f>+X162</f>
        <v>25000</v>
      </c>
      <c r="Y160" s="129"/>
      <c r="Z160" s="102"/>
    </row>
    <row r="161" spans="1:26" ht="10.5">
      <c r="A161" s="103"/>
      <c r="B161" s="103"/>
      <c r="C161" s="103"/>
      <c r="D161" s="104"/>
      <c r="E161" s="105" t="s">
        <v>194</v>
      </c>
      <c r="F161" s="104"/>
      <c r="G161" s="101">
        <f t="shared" si="42"/>
        <v>0</v>
      </c>
      <c r="H161" s="101"/>
      <c r="I161" s="101"/>
      <c r="J161" s="101">
        <f t="shared" si="38"/>
        <v>0</v>
      </c>
      <c r="K161" s="101"/>
      <c r="L161" s="101"/>
      <c r="M161" s="101">
        <f t="shared" si="39"/>
        <v>0</v>
      </c>
      <c r="N161" s="101"/>
      <c r="O161" s="101"/>
      <c r="P161" s="101">
        <f t="shared" si="30"/>
        <v>0</v>
      </c>
      <c r="Q161" s="101">
        <f t="shared" si="31"/>
        <v>0</v>
      </c>
      <c r="R161" s="101">
        <f t="shared" si="32"/>
        <v>0</v>
      </c>
      <c r="S161" s="101">
        <f t="shared" si="43"/>
        <v>0</v>
      </c>
      <c r="T161" s="101"/>
      <c r="U161" s="101"/>
      <c r="V161" s="101">
        <f t="shared" si="44"/>
        <v>0</v>
      </c>
      <c r="W161" s="101"/>
      <c r="X161" s="101"/>
      <c r="Y161" s="129"/>
      <c r="Z161" s="102"/>
    </row>
    <row r="162" spans="1:26" ht="21">
      <c r="A162" s="72" t="s">
        <v>251</v>
      </c>
      <c r="B162" s="72" t="s">
        <v>247</v>
      </c>
      <c r="C162" s="72" t="s">
        <v>192</v>
      </c>
      <c r="D162" s="72" t="s">
        <v>192</v>
      </c>
      <c r="E162" s="105" t="s">
        <v>250</v>
      </c>
      <c r="F162" s="104"/>
      <c r="G162" s="101">
        <f t="shared" si="42"/>
        <v>254139.9</v>
      </c>
      <c r="H162" s="101">
        <f>SUM(H164:H166)</f>
        <v>211035.9</v>
      </c>
      <c r="I162" s="101">
        <f>SUM(I164:I166)</f>
        <v>43104</v>
      </c>
      <c r="J162" s="101">
        <f t="shared" si="38"/>
        <v>321753.2</v>
      </c>
      <c r="K162" s="101">
        <f>SUM(K164:K166)</f>
        <v>231904</v>
      </c>
      <c r="L162" s="101">
        <f>SUM(L164:L167)</f>
        <v>89849.2</v>
      </c>
      <c r="M162" s="101">
        <f t="shared" si="39"/>
        <v>283249</v>
      </c>
      <c r="N162" s="101">
        <f>SUM(N164:N166)</f>
        <v>258249</v>
      </c>
      <c r="O162" s="101">
        <f>SUM(O164:O167)</f>
        <v>25000</v>
      </c>
      <c r="P162" s="101">
        <f t="shared" si="30"/>
        <v>-38504.20000000001</v>
      </c>
      <c r="Q162" s="101">
        <f t="shared" si="31"/>
        <v>26345</v>
      </c>
      <c r="R162" s="101">
        <f t="shared" si="32"/>
        <v>-64849.2</v>
      </c>
      <c r="S162" s="101">
        <f t="shared" si="43"/>
        <v>309828</v>
      </c>
      <c r="T162" s="101">
        <f>SUM(T164:T166)</f>
        <v>284828</v>
      </c>
      <c r="U162" s="101">
        <f>SUM(U164:U167)</f>
        <v>25000</v>
      </c>
      <c r="V162" s="101">
        <f t="shared" si="44"/>
        <v>339400</v>
      </c>
      <c r="W162" s="101">
        <f>SUM(W164:W166)</f>
        <v>314400</v>
      </c>
      <c r="X162" s="101">
        <f>SUM(X164:X167)</f>
        <v>25000</v>
      </c>
      <c r="Y162" s="129"/>
      <c r="Z162" s="102"/>
    </row>
    <row r="163" spans="1:26" ht="10.5">
      <c r="A163" s="103"/>
      <c r="B163" s="103"/>
      <c r="C163" s="103"/>
      <c r="D163" s="104"/>
      <c r="E163" s="105" t="s">
        <v>5</v>
      </c>
      <c r="F163" s="104"/>
      <c r="G163" s="101">
        <f t="shared" si="42"/>
        <v>0</v>
      </c>
      <c r="H163" s="101"/>
      <c r="I163" s="101"/>
      <c r="J163" s="101">
        <f t="shared" si="38"/>
        <v>0</v>
      </c>
      <c r="K163" s="101"/>
      <c r="L163" s="101"/>
      <c r="M163" s="101">
        <f t="shared" si="39"/>
        <v>0</v>
      </c>
      <c r="N163" s="101"/>
      <c r="O163" s="101"/>
      <c r="P163" s="101">
        <f aca="true" t="shared" si="45" ref="P163:P212">+M163-J163</f>
        <v>0</v>
      </c>
      <c r="Q163" s="101">
        <f aca="true" t="shared" si="46" ref="Q163:Q212">+N163-K163</f>
        <v>0</v>
      </c>
      <c r="R163" s="101">
        <f aca="true" t="shared" si="47" ref="R163:R212">+O163-L163</f>
        <v>0</v>
      </c>
      <c r="S163" s="101">
        <f t="shared" si="43"/>
        <v>0</v>
      </c>
      <c r="T163" s="101"/>
      <c r="U163" s="101"/>
      <c r="V163" s="101">
        <f t="shared" si="44"/>
        <v>0</v>
      </c>
      <c r="W163" s="101"/>
      <c r="X163" s="101"/>
      <c r="Y163" s="129"/>
      <c r="Z163" s="102"/>
    </row>
    <row r="164" spans="1:26" ht="31.5">
      <c r="A164" s="103"/>
      <c r="B164" s="103"/>
      <c r="C164" s="103"/>
      <c r="D164" s="104"/>
      <c r="E164" s="105" t="s">
        <v>357</v>
      </c>
      <c r="F164" s="72">
        <v>4511</v>
      </c>
      <c r="G164" s="101">
        <f t="shared" si="42"/>
        <v>211035.9</v>
      </c>
      <c r="H164" s="101">
        <v>211035.9</v>
      </c>
      <c r="I164" s="101"/>
      <c r="J164" s="101">
        <f t="shared" si="38"/>
        <v>231904</v>
      </c>
      <c r="K164" s="101">
        <v>231904</v>
      </c>
      <c r="L164" s="101"/>
      <c r="M164" s="101">
        <f t="shared" si="39"/>
        <v>258249</v>
      </c>
      <c r="N164" s="101">
        <v>258249</v>
      </c>
      <c r="O164" s="101"/>
      <c r="P164" s="101">
        <f t="shared" si="45"/>
        <v>26345</v>
      </c>
      <c r="Q164" s="101">
        <f t="shared" si="46"/>
        <v>26345</v>
      </c>
      <c r="R164" s="101">
        <f t="shared" si="47"/>
        <v>0</v>
      </c>
      <c r="S164" s="101">
        <f t="shared" si="43"/>
        <v>284828</v>
      </c>
      <c r="T164" s="101">
        <v>284828</v>
      </c>
      <c r="U164" s="101"/>
      <c r="V164" s="101">
        <f t="shared" si="44"/>
        <v>314400</v>
      </c>
      <c r="W164" s="101">
        <v>314400</v>
      </c>
      <c r="X164" s="101"/>
      <c r="Y164" s="129"/>
      <c r="Z164" s="102"/>
    </row>
    <row r="165" spans="1:26" ht="21">
      <c r="A165" s="103"/>
      <c r="B165" s="103"/>
      <c r="C165" s="103"/>
      <c r="D165" s="104"/>
      <c r="E165" s="105" t="s">
        <v>369</v>
      </c>
      <c r="F165" s="72">
        <v>5113</v>
      </c>
      <c r="G165" s="101">
        <f t="shared" si="42"/>
        <v>31186.1</v>
      </c>
      <c r="H165" s="101"/>
      <c r="I165" s="101">
        <v>31186.1</v>
      </c>
      <c r="J165" s="101">
        <f t="shared" si="38"/>
        <v>78919.2</v>
      </c>
      <c r="K165" s="101"/>
      <c r="L165" s="101">
        <v>78919.2</v>
      </c>
      <c r="M165" s="101">
        <f t="shared" si="39"/>
        <v>23800</v>
      </c>
      <c r="N165" s="101"/>
      <c r="O165" s="101">
        <v>23800</v>
      </c>
      <c r="P165" s="101">
        <f t="shared" si="45"/>
        <v>-55119.2</v>
      </c>
      <c r="Q165" s="101">
        <f t="shared" si="46"/>
        <v>0</v>
      </c>
      <c r="R165" s="101">
        <f t="shared" si="47"/>
        <v>-55119.2</v>
      </c>
      <c r="S165" s="101">
        <f t="shared" si="43"/>
        <v>23800</v>
      </c>
      <c r="T165" s="101"/>
      <c r="U165" s="101">
        <v>23800</v>
      </c>
      <c r="V165" s="101">
        <f t="shared" si="44"/>
        <v>23800</v>
      </c>
      <c r="W165" s="101"/>
      <c r="X165" s="101">
        <v>23800</v>
      </c>
      <c r="Y165" s="129"/>
      <c r="Z165" s="102"/>
    </row>
    <row r="166" spans="1:26" ht="10.5">
      <c r="A166" s="103"/>
      <c r="B166" s="103"/>
      <c r="C166" s="103"/>
      <c r="D166" s="104"/>
      <c r="E166" s="105" t="s">
        <v>372</v>
      </c>
      <c r="F166" s="72">
        <v>5122</v>
      </c>
      <c r="G166" s="101">
        <f t="shared" si="42"/>
        <v>11917.9</v>
      </c>
      <c r="H166" s="101"/>
      <c r="I166" s="101">
        <v>11917.9</v>
      </c>
      <c r="J166" s="101">
        <f t="shared" si="38"/>
        <v>10000</v>
      </c>
      <c r="K166" s="101"/>
      <c r="L166" s="101">
        <v>10000</v>
      </c>
      <c r="M166" s="101">
        <f t="shared" si="39"/>
        <v>0</v>
      </c>
      <c r="N166" s="101"/>
      <c r="O166" s="101"/>
      <c r="P166" s="101">
        <f t="shared" si="45"/>
        <v>-10000</v>
      </c>
      <c r="Q166" s="101">
        <f t="shared" si="46"/>
        <v>0</v>
      </c>
      <c r="R166" s="101">
        <f t="shared" si="47"/>
        <v>-10000</v>
      </c>
      <c r="S166" s="101">
        <f t="shared" si="43"/>
        <v>0</v>
      </c>
      <c r="T166" s="101"/>
      <c r="U166" s="101"/>
      <c r="V166" s="101">
        <f t="shared" si="44"/>
        <v>0</v>
      </c>
      <c r="W166" s="101"/>
      <c r="X166" s="101"/>
      <c r="Y166" s="129"/>
      <c r="Z166" s="102"/>
    </row>
    <row r="167" spans="1:26" ht="10.5">
      <c r="A167" s="103"/>
      <c r="B167" s="103"/>
      <c r="C167" s="103"/>
      <c r="D167" s="104"/>
      <c r="E167" s="105" t="s">
        <v>445</v>
      </c>
      <c r="F167" s="72">
        <v>5134</v>
      </c>
      <c r="G167" s="101"/>
      <c r="H167" s="101"/>
      <c r="I167" s="101"/>
      <c r="J167" s="101">
        <f t="shared" si="38"/>
        <v>930</v>
      </c>
      <c r="K167" s="101"/>
      <c r="L167" s="101">
        <v>930</v>
      </c>
      <c r="M167" s="101">
        <f t="shared" si="39"/>
        <v>1200</v>
      </c>
      <c r="N167" s="101"/>
      <c r="O167" s="101">
        <v>1200</v>
      </c>
      <c r="P167" s="101">
        <f t="shared" si="45"/>
        <v>270</v>
      </c>
      <c r="Q167" s="101"/>
      <c r="R167" s="101">
        <f t="shared" si="47"/>
        <v>270</v>
      </c>
      <c r="S167" s="101">
        <f t="shared" si="43"/>
        <v>1200</v>
      </c>
      <c r="T167" s="101"/>
      <c r="U167" s="101">
        <v>1200</v>
      </c>
      <c r="V167" s="101">
        <f t="shared" si="44"/>
        <v>1200</v>
      </c>
      <c r="W167" s="101"/>
      <c r="X167" s="101">
        <v>1200</v>
      </c>
      <c r="Y167" s="129"/>
      <c r="Z167" s="102"/>
    </row>
    <row r="168" spans="1:26" ht="21">
      <c r="A168" s="72">
        <v>2620</v>
      </c>
      <c r="B168" s="72">
        <v>6</v>
      </c>
      <c r="C168" s="72">
        <v>2</v>
      </c>
      <c r="D168" s="72">
        <v>0</v>
      </c>
      <c r="E168" s="74" t="s">
        <v>464</v>
      </c>
      <c r="F168" s="72"/>
      <c r="G168" s="101">
        <f t="shared" si="42"/>
        <v>0</v>
      </c>
      <c r="H168" s="101">
        <f>+H169</f>
        <v>0</v>
      </c>
      <c r="I168" s="101">
        <f>+I169</f>
        <v>0</v>
      </c>
      <c r="J168" s="101"/>
      <c r="K168" s="101"/>
      <c r="L168" s="101"/>
      <c r="M168" s="101"/>
      <c r="N168" s="101">
        <f>+N169</f>
        <v>0</v>
      </c>
      <c r="O168" s="101">
        <f>+O169</f>
        <v>0</v>
      </c>
      <c r="P168" s="101">
        <f t="shared" si="45"/>
        <v>0</v>
      </c>
      <c r="Q168" s="101">
        <f t="shared" si="46"/>
        <v>0</v>
      </c>
      <c r="R168" s="101">
        <f t="shared" si="47"/>
        <v>0</v>
      </c>
      <c r="S168" s="101"/>
      <c r="T168" s="101">
        <f>+T169</f>
        <v>0</v>
      </c>
      <c r="U168" s="101">
        <f>+U169</f>
        <v>0</v>
      </c>
      <c r="V168" s="101"/>
      <c r="W168" s="101">
        <f>+W169</f>
        <v>0</v>
      </c>
      <c r="X168" s="101">
        <f>+X169</f>
        <v>0</v>
      </c>
      <c r="Y168" s="129"/>
      <c r="Z168" s="102"/>
    </row>
    <row r="169" spans="1:26" ht="10.5">
      <c r="A169" s="72">
        <v>2621</v>
      </c>
      <c r="B169" s="72">
        <v>6</v>
      </c>
      <c r="C169" s="72">
        <v>2</v>
      </c>
      <c r="D169" s="72">
        <v>1</v>
      </c>
      <c r="E169" s="109" t="s">
        <v>465</v>
      </c>
      <c r="F169" s="72"/>
      <c r="G169" s="101">
        <f t="shared" si="42"/>
        <v>0</v>
      </c>
      <c r="H169" s="101">
        <f>+H170</f>
        <v>0</v>
      </c>
      <c r="I169" s="101">
        <f>+I170+I171</f>
        <v>0</v>
      </c>
      <c r="J169" s="101"/>
      <c r="K169" s="101"/>
      <c r="L169" s="101"/>
      <c r="M169" s="101"/>
      <c r="N169" s="101">
        <f>+N170</f>
        <v>0</v>
      </c>
      <c r="O169" s="101">
        <f>+O170+O171</f>
        <v>0</v>
      </c>
      <c r="P169" s="101">
        <f t="shared" si="45"/>
        <v>0</v>
      </c>
      <c r="Q169" s="101">
        <f t="shared" si="46"/>
        <v>0</v>
      </c>
      <c r="R169" s="101">
        <f t="shared" si="47"/>
        <v>0</v>
      </c>
      <c r="S169" s="101"/>
      <c r="T169" s="101">
        <f>+T170</f>
        <v>0</v>
      </c>
      <c r="U169" s="101">
        <f>+U170+U171</f>
        <v>0</v>
      </c>
      <c r="V169" s="101"/>
      <c r="W169" s="101">
        <f>+W170</f>
        <v>0</v>
      </c>
      <c r="X169" s="101">
        <f>+X170+X171</f>
        <v>0</v>
      </c>
      <c r="Y169" s="129"/>
      <c r="Z169" s="102"/>
    </row>
    <row r="170" spans="1:26" ht="21">
      <c r="A170" s="103"/>
      <c r="B170" s="103"/>
      <c r="C170" s="103"/>
      <c r="D170" s="104"/>
      <c r="E170" s="105" t="s">
        <v>343</v>
      </c>
      <c r="F170" s="72">
        <v>4239</v>
      </c>
      <c r="G170" s="101">
        <f t="shared" si="42"/>
        <v>0</v>
      </c>
      <c r="H170" s="101"/>
      <c r="I170" s="101"/>
      <c r="J170" s="101"/>
      <c r="K170" s="101"/>
      <c r="L170" s="101"/>
      <c r="M170" s="101"/>
      <c r="N170" s="101"/>
      <c r="O170" s="101"/>
      <c r="P170" s="101">
        <f t="shared" si="45"/>
        <v>0</v>
      </c>
      <c r="Q170" s="101">
        <f t="shared" si="46"/>
        <v>0</v>
      </c>
      <c r="R170" s="101">
        <f t="shared" si="47"/>
        <v>0</v>
      </c>
      <c r="S170" s="101"/>
      <c r="T170" s="101"/>
      <c r="U170" s="101"/>
      <c r="V170" s="101"/>
      <c r="W170" s="101"/>
      <c r="X170" s="101"/>
      <c r="Y170" s="129"/>
      <c r="Z170" s="102"/>
    </row>
    <row r="171" spans="1:26" ht="21">
      <c r="A171" s="103"/>
      <c r="B171" s="103"/>
      <c r="C171" s="103"/>
      <c r="D171" s="104"/>
      <c r="E171" s="105" t="s">
        <v>369</v>
      </c>
      <c r="F171" s="72" t="s">
        <v>368</v>
      </c>
      <c r="G171" s="101">
        <f t="shared" si="42"/>
        <v>0</v>
      </c>
      <c r="H171" s="101"/>
      <c r="I171" s="101"/>
      <c r="J171" s="101"/>
      <c r="K171" s="101"/>
      <c r="L171" s="101"/>
      <c r="M171" s="101"/>
      <c r="N171" s="101"/>
      <c r="O171" s="101"/>
      <c r="P171" s="101">
        <f t="shared" si="45"/>
        <v>0</v>
      </c>
      <c r="Q171" s="101">
        <f t="shared" si="46"/>
        <v>0</v>
      </c>
      <c r="R171" s="101">
        <f t="shared" si="47"/>
        <v>0</v>
      </c>
      <c r="S171" s="101"/>
      <c r="T171" s="101"/>
      <c r="U171" s="101"/>
      <c r="V171" s="101"/>
      <c r="W171" s="101"/>
      <c r="X171" s="101"/>
      <c r="Y171" s="129"/>
      <c r="Z171" s="102"/>
    </row>
    <row r="172" spans="1:26" ht="10.5">
      <c r="A172" s="72">
        <v>2630</v>
      </c>
      <c r="B172" s="72">
        <v>6</v>
      </c>
      <c r="C172" s="72">
        <v>3</v>
      </c>
      <c r="D172" s="72">
        <v>0</v>
      </c>
      <c r="E172" s="74" t="s">
        <v>466</v>
      </c>
      <c r="F172" s="72"/>
      <c r="G172" s="101">
        <f t="shared" si="42"/>
        <v>0</v>
      </c>
      <c r="H172" s="101">
        <f>+H173</f>
        <v>0</v>
      </c>
      <c r="I172" s="101">
        <f>+I173</f>
        <v>0</v>
      </c>
      <c r="J172" s="101"/>
      <c r="K172" s="101"/>
      <c r="L172" s="101"/>
      <c r="M172" s="101"/>
      <c r="N172" s="101">
        <f>+N173</f>
        <v>0</v>
      </c>
      <c r="O172" s="101">
        <f>+O173</f>
        <v>0</v>
      </c>
      <c r="P172" s="101">
        <f t="shared" si="45"/>
        <v>0</v>
      </c>
      <c r="Q172" s="101">
        <f t="shared" si="46"/>
        <v>0</v>
      </c>
      <c r="R172" s="101">
        <f t="shared" si="47"/>
        <v>0</v>
      </c>
      <c r="S172" s="101"/>
      <c r="T172" s="101">
        <f>+T173</f>
        <v>0</v>
      </c>
      <c r="U172" s="101">
        <f>+U173</f>
        <v>0</v>
      </c>
      <c r="V172" s="101"/>
      <c r="W172" s="101">
        <f>+W173</f>
        <v>0</v>
      </c>
      <c r="X172" s="101">
        <f>+X173</f>
        <v>0</v>
      </c>
      <c r="Y172" s="129"/>
      <c r="Z172" s="102"/>
    </row>
    <row r="173" spans="1:26" ht="10.5">
      <c r="A173" s="72">
        <v>2631</v>
      </c>
      <c r="B173" s="72">
        <v>6</v>
      </c>
      <c r="C173" s="72">
        <v>3</v>
      </c>
      <c r="D173" s="72">
        <v>1</v>
      </c>
      <c r="E173" s="109" t="s">
        <v>467</v>
      </c>
      <c r="F173" s="72"/>
      <c r="G173" s="101">
        <f t="shared" si="42"/>
        <v>0</v>
      </c>
      <c r="H173" s="101">
        <f>+H174+H175</f>
        <v>0</v>
      </c>
      <c r="I173" s="101">
        <f>+I174+I175</f>
        <v>0</v>
      </c>
      <c r="J173" s="101"/>
      <c r="K173" s="101"/>
      <c r="L173" s="101"/>
      <c r="M173" s="101"/>
      <c r="N173" s="101">
        <f>+N174+N175</f>
        <v>0</v>
      </c>
      <c r="O173" s="101">
        <f>+O174+O175</f>
        <v>0</v>
      </c>
      <c r="P173" s="101">
        <f t="shared" si="45"/>
        <v>0</v>
      </c>
      <c r="Q173" s="101">
        <f t="shared" si="46"/>
        <v>0</v>
      </c>
      <c r="R173" s="101">
        <f t="shared" si="47"/>
        <v>0</v>
      </c>
      <c r="S173" s="101"/>
      <c r="T173" s="101">
        <f>+T174+T175</f>
        <v>0</v>
      </c>
      <c r="U173" s="101">
        <f>+U174+U175</f>
        <v>0</v>
      </c>
      <c r="V173" s="101"/>
      <c r="W173" s="101">
        <f>+W174+W175</f>
        <v>0</v>
      </c>
      <c r="X173" s="101">
        <f>+X174+X175</f>
        <v>0</v>
      </c>
      <c r="Y173" s="129"/>
      <c r="Z173" s="102"/>
    </row>
    <row r="174" spans="1:26" ht="21">
      <c r="A174" s="72"/>
      <c r="B174" s="72"/>
      <c r="C174" s="72"/>
      <c r="D174" s="72"/>
      <c r="E174" s="105" t="s">
        <v>343</v>
      </c>
      <c r="F174" s="72">
        <v>4239</v>
      </c>
      <c r="G174" s="101">
        <f t="shared" si="42"/>
        <v>0</v>
      </c>
      <c r="H174" s="101"/>
      <c r="I174" s="101"/>
      <c r="J174" s="101"/>
      <c r="K174" s="101"/>
      <c r="L174" s="101"/>
      <c r="M174" s="101"/>
      <c r="N174" s="101"/>
      <c r="O174" s="101"/>
      <c r="P174" s="101">
        <f t="shared" si="45"/>
        <v>0</v>
      </c>
      <c r="Q174" s="101">
        <f t="shared" si="46"/>
        <v>0</v>
      </c>
      <c r="R174" s="101">
        <f t="shared" si="47"/>
        <v>0</v>
      </c>
      <c r="S174" s="101"/>
      <c r="T174" s="101"/>
      <c r="U174" s="101"/>
      <c r="V174" s="101"/>
      <c r="W174" s="101"/>
      <c r="X174" s="101"/>
      <c r="Y174" s="129"/>
      <c r="Z174" s="102"/>
    </row>
    <row r="175" spans="1:26" ht="21">
      <c r="A175" s="72"/>
      <c r="B175" s="72"/>
      <c r="C175" s="72"/>
      <c r="D175" s="72"/>
      <c r="E175" s="105" t="s">
        <v>369</v>
      </c>
      <c r="F175" s="72" t="s">
        <v>368</v>
      </c>
      <c r="G175" s="101">
        <f t="shared" si="42"/>
        <v>0</v>
      </c>
      <c r="H175" s="101"/>
      <c r="I175" s="101"/>
      <c r="J175" s="101"/>
      <c r="K175" s="101"/>
      <c r="L175" s="101"/>
      <c r="M175" s="101"/>
      <c r="N175" s="101"/>
      <c r="O175" s="101"/>
      <c r="P175" s="101">
        <f t="shared" si="45"/>
        <v>0</v>
      </c>
      <c r="Q175" s="101">
        <f t="shared" si="46"/>
        <v>0</v>
      </c>
      <c r="R175" s="101">
        <f t="shared" si="47"/>
        <v>0</v>
      </c>
      <c r="S175" s="101"/>
      <c r="T175" s="101"/>
      <c r="U175" s="101"/>
      <c r="V175" s="101"/>
      <c r="W175" s="101"/>
      <c r="X175" s="101"/>
      <c r="Y175" s="129"/>
      <c r="Z175" s="102"/>
    </row>
    <row r="176" spans="1:26" ht="21">
      <c r="A176" s="103" t="s">
        <v>252</v>
      </c>
      <c r="B176" s="103" t="s">
        <v>247</v>
      </c>
      <c r="C176" s="103" t="s">
        <v>219</v>
      </c>
      <c r="D176" s="104" t="s">
        <v>189</v>
      </c>
      <c r="E176" s="106" t="s">
        <v>253</v>
      </c>
      <c r="F176" s="113"/>
      <c r="G176" s="101">
        <f t="shared" si="42"/>
        <v>134520.9</v>
      </c>
      <c r="H176" s="108">
        <f>+H178</f>
        <v>45500</v>
      </c>
      <c r="I176" s="108">
        <f>+I178</f>
        <v>89020.9</v>
      </c>
      <c r="J176" s="101">
        <f t="shared" si="38"/>
        <v>131073</v>
      </c>
      <c r="K176" s="108">
        <f>+K178</f>
        <v>45000</v>
      </c>
      <c r="L176" s="108">
        <f>+L178</f>
        <v>86073</v>
      </c>
      <c r="M176" s="101">
        <f t="shared" si="39"/>
        <v>118546.8</v>
      </c>
      <c r="N176" s="108">
        <f>+N178</f>
        <v>49500</v>
      </c>
      <c r="O176" s="108">
        <f>+O178</f>
        <v>69046.8</v>
      </c>
      <c r="P176" s="101">
        <f t="shared" si="45"/>
        <v>-12526.199999999997</v>
      </c>
      <c r="Q176" s="101">
        <f t="shared" si="46"/>
        <v>4500</v>
      </c>
      <c r="R176" s="101">
        <f t="shared" si="47"/>
        <v>-17026.199999999997</v>
      </c>
      <c r="S176" s="101">
        <f aca="true" t="shared" si="48" ref="S176:S183">+T176+U176</f>
        <v>104000</v>
      </c>
      <c r="T176" s="108">
        <f>+T178</f>
        <v>54000</v>
      </c>
      <c r="U176" s="108">
        <f>+U178</f>
        <v>50000</v>
      </c>
      <c r="V176" s="101">
        <f aca="true" t="shared" si="49" ref="V176:V183">+W176+X176</f>
        <v>108500</v>
      </c>
      <c r="W176" s="108">
        <f>+W178</f>
        <v>58500</v>
      </c>
      <c r="X176" s="108">
        <f>+X178</f>
        <v>50000</v>
      </c>
      <c r="Y176" s="129"/>
      <c r="Z176" s="102"/>
    </row>
    <row r="177" spans="1:26" ht="10.5">
      <c r="A177" s="103"/>
      <c r="B177" s="103"/>
      <c r="C177" s="103"/>
      <c r="D177" s="104"/>
      <c r="E177" s="105" t="s">
        <v>194</v>
      </c>
      <c r="F177" s="104"/>
      <c r="G177" s="101">
        <f t="shared" si="42"/>
        <v>0</v>
      </c>
      <c r="H177" s="101"/>
      <c r="I177" s="101"/>
      <c r="J177" s="101">
        <f t="shared" si="38"/>
        <v>0</v>
      </c>
      <c r="K177" s="101"/>
      <c r="L177" s="101"/>
      <c r="M177" s="101">
        <f t="shared" si="39"/>
        <v>0</v>
      </c>
      <c r="N177" s="101"/>
      <c r="O177" s="101"/>
      <c r="P177" s="101">
        <f t="shared" si="45"/>
        <v>0</v>
      </c>
      <c r="Q177" s="101">
        <f t="shared" si="46"/>
        <v>0</v>
      </c>
      <c r="R177" s="101">
        <f t="shared" si="47"/>
        <v>0</v>
      </c>
      <c r="S177" s="101">
        <f t="shared" si="48"/>
        <v>0</v>
      </c>
      <c r="T177" s="101"/>
      <c r="U177" s="101"/>
      <c r="V177" s="101">
        <f t="shared" si="49"/>
        <v>0</v>
      </c>
      <c r="W177" s="101"/>
      <c r="X177" s="101"/>
      <c r="Y177" s="129"/>
      <c r="Z177" s="102"/>
    </row>
    <row r="178" spans="1:26" ht="21">
      <c r="A178" s="72" t="s">
        <v>254</v>
      </c>
      <c r="B178" s="72" t="s">
        <v>247</v>
      </c>
      <c r="C178" s="72" t="s">
        <v>219</v>
      </c>
      <c r="D178" s="72" t="s">
        <v>192</v>
      </c>
      <c r="E178" s="105" t="s">
        <v>253</v>
      </c>
      <c r="F178" s="104"/>
      <c r="G178" s="101">
        <f t="shared" si="42"/>
        <v>134520.9</v>
      </c>
      <c r="H178" s="101">
        <f>SUM(H180:H183)</f>
        <v>45500</v>
      </c>
      <c r="I178" s="101">
        <f>SUM(I180:I183)</f>
        <v>89020.9</v>
      </c>
      <c r="J178" s="101">
        <f t="shared" si="38"/>
        <v>131073</v>
      </c>
      <c r="K178" s="101">
        <f>SUM(K180:K183)</f>
        <v>45000</v>
      </c>
      <c r="L178" s="101">
        <f>SUM(L180:L183)</f>
        <v>86073</v>
      </c>
      <c r="M178" s="101">
        <f t="shared" si="39"/>
        <v>118546.8</v>
      </c>
      <c r="N178" s="101">
        <f>SUM(N180:N183)</f>
        <v>49500</v>
      </c>
      <c r="O178" s="101">
        <f>SUM(O180:O183)</f>
        <v>69046.8</v>
      </c>
      <c r="P178" s="101">
        <f t="shared" si="45"/>
        <v>-12526.199999999997</v>
      </c>
      <c r="Q178" s="101">
        <f t="shared" si="46"/>
        <v>4500</v>
      </c>
      <c r="R178" s="101">
        <f t="shared" si="47"/>
        <v>-17026.199999999997</v>
      </c>
      <c r="S178" s="101">
        <f t="shared" si="48"/>
        <v>104000</v>
      </c>
      <c r="T178" s="101">
        <f>SUM(T180:T183)</f>
        <v>54000</v>
      </c>
      <c r="U178" s="101">
        <f>SUM(U180:U183)</f>
        <v>50000</v>
      </c>
      <c r="V178" s="101">
        <f t="shared" si="49"/>
        <v>108500</v>
      </c>
      <c r="W178" s="101">
        <f>SUM(W180:W183)</f>
        <v>58500</v>
      </c>
      <c r="X178" s="101">
        <f>SUM(X180:X183)</f>
        <v>50000</v>
      </c>
      <c r="Y178" s="129"/>
      <c r="Z178" s="102"/>
    </row>
    <row r="179" spans="1:26" ht="10.5">
      <c r="A179" s="103"/>
      <c r="B179" s="103"/>
      <c r="C179" s="103"/>
      <c r="D179" s="104"/>
      <c r="E179" s="105" t="s">
        <v>5</v>
      </c>
      <c r="F179" s="104"/>
      <c r="G179" s="101">
        <f t="shared" si="42"/>
        <v>0</v>
      </c>
      <c r="H179" s="101"/>
      <c r="I179" s="101"/>
      <c r="J179" s="101">
        <f t="shared" si="38"/>
        <v>0</v>
      </c>
      <c r="K179" s="101"/>
      <c r="L179" s="101"/>
      <c r="M179" s="101">
        <f t="shared" si="39"/>
        <v>0</v>
      </c>
      <c r="N179" s="101"/>
      <c r="O179" s="101"/>
      <c r="P179" s="101">
        <f t="shared" si="45"/>
        <v>0</v>
      </c>
      <c r="Q179" s="101">
        <f t="shared" si="46"/>
        <v>0</v>
      </c>
      <c r="R179" s="101">
        <f t="shared" si="47"/>
        <v>0</v>
      </c>
      <c r="S179" s="101">
        <f t="shared" si="48"/>
        <v>0</v>
      </c>
      <c r="T179" s="101"/>
      <c r="U179" s="101"/>
      <c r="V179" s="101">
        <f t="shared" si="49"/>
        <v>0</v>
      </c>
      <c r="W179" s="101"/>
      <c r="X179" s="101"/>
      <c r="Y179" s="129"/>
      <c r="Z179" s="102"/>
    </row>
    <row r="180" spans="1:26" ht="31.5">
      <c r="A180" s="103"/>
      <c r="B180" s="103"/>
      <c r="C180" s="103"/>
      <c r="D180" s="104"/>
      <c r="E180" s="105" t="s">
        <v>357</v>
      </c>
      <c r="F180" s="72">
        <v>4511</v>
      </c>
      <c r="G180" s="101">
        <f aca="true" t="shared" si="50" ref="G180:G250">+H180+I180</f>
        <v>45500</v>
      </c>
      <c r="H180" s="101">
        <v>45500</v>
      </c>
      <c r="I180" s="101"/>
      <c r="J180" s="101">
        <f t="shared" si="38"/>
        <v>45000</v>
      </c>
      <c r="K180" s="101">
        <v>45000</v>
      </c>
      <c r="L180" s="101"/>
      <c r="M180" s="101">
        <f t="shared" si="39"/>
        <v>49500</v>
      </c>
      <c r="N180" s="101">
        <f>K180*10/100+K180</f>
        <v>49500</v>
      </c>
      <c r="O180" s="101"/>
      <c r="P180" s="101">
        <f t="shared" si="45"/>
        <v>4500</v>
      </c>
      <c r="Q180" s="101">
        <f t="shared" si="46"/>
        <v>4500</v>
      </c>
      <c r="R180" s="101">
        <f t="shared" si="47"/>
        <v>0</v>
      </c>
      <c r="S180" s="101">
        <f t="shared" si="48"/>
        <v>54000</v>
      </c>
      <c r="T180" s="101">
        <f>K180*20/100+K180</f>
        <v>54000</v>
      </c>
      <c r="U180" s="101"/>
      <c r="V180" s="101">
        <f t="shared" si="49"/>
        <v>58500</v>
      </c>
      <c r="W180" s="101">
        <f>K180*30/100+K180</f>
        <v>58500</v>
      </c>
      <c r="X180" s="101"/>
      <c r="Y180" s="129"/>
      <c r="Z180" s="102"/>
    </row>
    <row r="181" spans="1:26" ht="21">
      <c r="A181" s="103"/>
      <c r="B181" s="103"/>
      <c r="C181" s="103"/>
      <c r="D181" s="104"/>
      <c r="E181" s="105" t="s">
        <v>369</v>
      </c>
      <c r="F181" s="72">
        <v>5113</v>
      </c>
      <c r="G181" s="101">
        <f t="shared" si="50"/>
        <v>87973.2</v>
      </c>
      <c r="H181" s="101"/>
      <c r="I181" s="101">
        <v>87973.2</v>
      </c>
      <c r="J181" s="101">
        <f t="shared" si="38"/>
        <v>84639</v>
      </c>
      <c r="K181" s="101"/>
      <c r="L181" s="101">
        <v>84639</v>
      </c>
      <c r="M181" s="101">
        <f t="shared" si="39"/>
        <v>64904.8</v>
      </c>
      <c r="N181" s="101"/>
      <c r="O181" s="101">
        <v>64904.8</v>
      </c>
      <c r="P181" s="101">
        <f t="shared" si="45"/>
        <v>-19734.199999999997</v>
      </c>
      <c r="Q181" s="101">
        <f t="shared" si="46"/>
        <v>0</v>
      </c>
      <c r="R181" s="101">
        <f t="shared" si="47"/>
        <v>-19734.199999999997</v>
      </c>
      <c r="S181" s="101">
        <f t="shared" si="48"/>
        <v>47000</v>
      </c>
      <c r="T181" s="101"/>
      <c r="U181" s="101">
        <v>47000</v>
      </c>
      <c r="V181" s="101">
        <f t="shared" si="49"/>
        <v>47000</v>
      </c>
      <c r="W181" s="101"/>
      <c r="X181" s="101">
        <v>47000</v>
      </c>
      <c r="Y181" s="129"/>
      <c r="Z181" s="102"/>
    </row>
    <row r="182" spans="1:26" ht="10.5">
      <c r="A182" s="103"/>
      <c r="B182" s="103"/>
      <c r="C182" s="103"/>
      <c r="D182" s="104"/>
      <c r="E182" s="105" t="s">
        <v>372</v>
      </c>
      <c r="F182" s="72">
        <v>5122</v>
      </c>
      <c r="G182" s="101">
        <f t="shared" si="50"/>
        <v>0</v>
      </c>
      <c r="H182" s="101"/>
      <c r="I182" s="101"/>
      <c r="J182" s="101">
        <f t="shared" si="38"/>
        <v>0</v>
      </c>
      <c r="K182" s="101"/>
      <c r="L182" s="101"/>
      <c r="M182" s="101">
        <f t="shared" si="39"/>
        <v>0</v>
      </c>
      <c r="N182" s="101"/>
      <c r="O182" s="101"/>
      <c r="P182" s="101">
        <f t="shared" si="45"/>
        <v>0</v>
      </c>
      <c r="Q182" s="101">
        <f t="shared" si="46"/>
        <v>0</v>
      </c>
      <c r="R182" s="101">
        <f t="shared" si="47"/>
        <v>0</v>
      </c>
      <c r="S182" s="101">
        <f t="shared" si="48"/>
        <v>0</v>
      </c>
      <c r="T182" s="101"/>
      <c r="U182" s="101"/>
      <c r="V182" s="101">
        <f t="shared" si="49"/>
        <v>0</v>
      </c>
      <c r="W182" s="101"/>
      <c r="X182" s="101"/>
      <c r="Y182" s="129"/>
      <c r="Z182" s="102"/>
    </row>
    <row r="183" spans="1:26" ht="21">
      <c r="A183" s="103"/>
      <c r="B183" s="103"/>
      <c r="C183" s="103"/>
      <c r="D183" s="104"/>
      <c r="E183" s="105" t="s">
        <v>375</v>
      </c>
      <c r="F183" s="72">
        <v>5134</v>
      </c>
      <c r="G183" s="101">
        <f t="shared" si="50"/>
        <v>1047.7</v>
      </c>
      <c r="H183" s="101"/>
      <c r="I183" s="101">
        <v>1047.7</v>
      </c>
      <c r="J183" s="101">
        <f t="shared" si="38"/>
        <v>1434</v>
      </c>
      <c r="K183" s="101"/>
      <c r="L183" s="101">
        <v>1434</v>
      </c>
      <c r="M183" s="101">
        <f t="shared" si="39"/>
        <v>4142</v>
      </c>
      <c r="N183" s="101"/>
      <c r="O183" s="101">
        <v>4142</v>
      </c>
      <c r="P183" s="101">
        <f t="shared" si="45"/>
        <v>2708</v>
      </c>
      <c r="Q183" s="101">
        <f t="shared" si="46"/>
        <v>0</v>
      </c>
      <c r="R183" s="101">
        <f t="shared" si="47"/>
        <v>2708</v>
      </c>
      <c r="S183" s="101">
        <f t="shared" si="48"/>
        <v>3000</v>
      </c>
      <c r="T183" s="101"/>
      <c r="U183" s="101">
        <v>3000</v>
      </c>
      <c r="V183" s="101">
        <f t="shared" si="49"/>
        <v>3000</v>
      </c>
      <c r="W183" s="101"/>
      <c r="X183" s="101">
        <v>3000</v>
      </c>
      <c r="Y183" s="129"/>
      <c r="Z183" s="102"/>
    </row>
    <row r="184" spans="1:26" ht="42">
      <c r="A184" s="72" t="s">
        <v>255</v>
      </c>
      <c r="B184" s="72" t="s">
        <v>247</v>
      </c>
      <c r="C184" s="72" t="s">
        <v>202</v>
      </c>
      <c r="D184" s="72" t="s">
        <v>189</v>
      </c>
      <c r="E184" s="74" t="s">
        <v>256</v>
      </c>
      <c r="F184" s="72"/>
      <c r="G184" s="101">
        <f t="shared" si="50"/>
        <v>0</v>
      </c>
      <c r="H184" s="101"/>
      <c r="I184" s="101">
        <f>+I185</f>
        <v>0</v>
      </c>
      <c r="J184" s="101"/>
      <c r="K184" s="101"/>
      <c r="L184" s="101"/>
      <c r="M184" s="101"/>
      <c r="N184" s="101"/>
      <c r="O184" s="101">
        <f>+O185</f>
        <v>0</v>
      </c>
      <c r="P184" s="101">
        <f t="shared" si="45"/>
        <v>0</v>
      </c>
      <c r="Q184" s="101">
        <f t="shared" si="46"/>
        <v>0</v>
      </c>
      <c r="R184" s="101">
        <f t="shared" si="47"/>
        <v>0</v>
      </c>
      <c r="S184" s="101"/>
      <c r="T184" s="101"/>
      <c r="U184" s="101">
        <f>+U185</f>
        <v>0</v>
      </c>
      <c r="V184" s="101"/>
      <c r="W184" s="101"/>
      <c r="X184" s="101">
        <f>+X185</f>
        <v>0</v>
      </c>
      <c r="Y184" s="129"/>
      <c r="Z184" s="102"/>
    </row>
    <row r="185" spans="1:26" ht="31.5">
      <c r="A185" s="72" t="s">
        <v>257</v>
      </c>
      <c r="B185" s="72" t="s">
        <v>247</v>
      </c>
      <c r="C185" s="72" t="s">
        <v>202</v>
      </c>
      <c r="D185" s="72" t="s">
        <v>192</v>
      </c>
      <c r="E185" s="109" t="s">
        <v>256</v>
      </c>
      <c r="F185" s="72"/>
      <c r="G185" s="101">
        <f t="shared" si="50"/>
        <v>0</v>
      </c>
      <c r="H185" s="101"/>
      <c r="I185" s="101">
        <f>+I186</f>
        <v>0</v>
      </c>
      <c r="J185" s="101"/>
      <c r="K185" s="101"/>
      <c r="L185" s="101"/>
      <c r="M185" s="101"/>
      <c r="N185" s="101"/>
      <c r="O185" s="101">
        <f>+O186</f>
        <v>0</v>
      </c>
      <c r="P185" s="101">
        <f t="shared" si="45"/>
        <v>0</v>
      </c>
      <c r="Q185" s="101">
        <f t="shared" si="46"/>
        <v>0</v>
      </c>
      <c r="R185" s="101">
        <f t="shared" si="47"/>
        <v>0</v>
      </c>
      <c r="S185" s="101"/>
      <c r="T185" s="101"/>
      <c r="U185" s="101">
        <f>+U186</f>
        <v>0</v>
      </c>
      <c r="V185" s="101"/>
      <c r="W185" s="101"/>
      <c r="X185" s="101">
        <f>+X186</f>
        <v>0</v>
      </c>
      <c r="Y185" s="129"/>
      <c r="Z185" s="102"/>
    </row>
    <row r="186" spans="1:26" ht="21">
      <c r="A186" s="103"/>
      <c r="B186" s="103"/>
      <c r="C186" s="103"/>
      <c r="D186" s="104"/>
      <c r="E186" s="105" t="s">
        <v>369</v>
      </c>
      <c r="F186" s="72">
        <v>5113</v>
      </c>
      <c r="G186" s="101">
        <f t="shared" si="50"/>
        <v>0</v>
      </c>
      <c r="H186" s="101"/>
      <c r="I186" s="101"/>
      <c r="J186" s="101"/>
      <c r="K186" s="101"/>
      <c r="L186" s="101"/>
      <c r="M186" s="101"/>
      <c r="N186" s="101"/>
      <c r="O186" s="101"/>
      <c r="P186" s="101">
        <f t="shared" si="45"/>
        <v>0</v>
      </c>
      <c r="Q186" s="101">
        <f t="shared" si="46"/>
        <v>0</v>
      </c>
      <c r="R186" s="101">
        <f t="shared" si="47"/>
        <v>0</v>
      </c>
      <c r="S186" s="101"/>
      <c r="T186" s="101"/>
      <c r="U186" s="101"/>
      <c r="V186" s="101"/>
      <c r="W186" s="101"/>
      <c r="X186" s="101"/>
      <c r="Y186" s="129"/>
      <c r="Z186" s="102"/>
    </row>
    <row r="187" spans="1:26" ht="21">
      <c r="A187" s="103" t="s">
        <v>258</v>
      </c>
      <c r="B187" s="103" t="s">
        <v>259</v>
      </c>
      <c r="C187" s="103" t="s">
        <v>189</v>
      </c>
      <c r="D187" s="104" t="s">
        <v>189</v>
      </c>
      <c r="E187" s="106" t="s">
        <v>260</v>
      </c>
      <c r="F187" s="113"/>
      <c r="G187" s="101">
        <f t="shared" si="50"/>
        <v>0</v>
      </c>
      <c r="H187" s="108">
        <f>+H192+H189+H196</f>
        <v>0</v>
      </c>
      <c r="I187" s="108">
        <f>+I192</f>
        <v>0</v>
      </c>
      <c r="J187" s="101">
        <f t="shared" si="38"/>
        <v>2000</v>
      </c>
      <c r="K187" s="108">
        <f>+K192</f>
        <v>2000</v>
      </c>
      <c r="L187" s="108">
        <f>+L192</f>
        <v>0</v>
      </c>
      <c r="M187" s="101">
        <f t="shared" si="39"/>
        <v>2000</v>
      </c>
      <c r="N187" s="108">
        <f>+N192+N189+N196</f>
        <v>2000</v>
      </c>
      <c r="O187" s="108">
        <f>+O192</f>
        <v>0</v>
      </c>
      <c r="P187" s="101">
        <f t="shared" si="45"/>
        <v>0</v>
      </c>
      <c r="Q187" s="101">
        <f t="shared" si="46"/>
        <v>0</v>
      </c>
      <c r="R187" s="101">
        <f t="shared" si="47"/>
        <v>0</v>
      </c>
      <c r="S187" s="101">
        <f>+T187+U187</f>
        <v>2000</v>
      </c>
      <c r="T187" s="108">
        <f>+T192+T189+T196</f>
        <v>2000</v>
      </c>
      <c r="U187" s="108">
        <f>+U192</f>
        <v>0</v>
      </c>
      <c r="V187" s="101">
        <f>+W187+X187</f>
        <v>2000</v>
      </c>
      <c r="W187" s="108">
        <f>+W192+W189+W196</f>
        <v>2000</v>
      </c>
      <c r="X187" s="108">
        <f>+X192</f>
        <v>0</v>
      </c>
      <c r="Y187" s="129"/>
      <c r="Z187" s="102"/>
    </row>
    <row r="188" spans="1:26" ht="10.5">
      <c r="A188" s="103"/>
      <c r="B188" s="103"/>
      <c r="C188" s="103"/>
      <c r="D188" s="104"/>
      <c r="E188" s="105" t="s">
        <v>5</v>
      </c>
      <c r="F188" s="104"/>
      <c r="G188" s="101">
        <f t="shared" si="50"/>
        <v>0</v>
      </c>
      <c r="H188" s="101"/>
      <c r="I188" s="101"/>
      <c r="J188" s="101">
        <f t="shared" si="38"/>
        <v>0</v>
      </c>
      <c r="K188" s="101"/>
      <c r="L188" s="101"/>
      <c r="M188" s="101">
        <f t="shared" si="39"/>
        <v>0</v>
      </c>
      <c r="N188" s="101"/>
      <c r="O188" s="101"/>
      <c r="P188" s="101">
        <f t="shared" si="45"/>
        <v>0</v>
      </c>
      <c r="Q188" s="101">
        <f t="shared" si="46"/>
        <v>0</v>
      </c>
      <c r="R188" s="101">
        <f t="shared" si="47"/>
        <v>0</v>
      </c>
      <c r="S188" s="101">
        <f>+T188+U188</f>
        <v>0</v>
      </c>
      <c r="T188" s="101"/>
      <c r="U188" s="101"/>
      <c r="V188" s="101">
        <f>+W188+X188</f>
        <v>0</v>
      </c>
      <c r="W188" s="101"/>
      <c r="X188" s="101"/>
      <c r="Y188" s="129"/>
      <c r="Z188" s="102"/>
    </row>
    <row r="189" spans="1:26" ht="21">
      <c r="A189" s="72">
        <v>2720</v>
      </c>
      <c r="B189" s="72">
        <v>7</v>
      </c>
      <c r="C189" s="72">
        <v>2</v>
      </c>
      <c r="D189" s="72">
        <v>0</v>
      </c>
      <c r="E189" s="74" t="s">
        <v>468</v>
      </c>
      <c r="F189" s="104"/>
      <c r="G189" s="101">
        <f t="shared" si="50"/>
        <v>0</v>
      </c>
      <c r="H189" s="101">
        <f>+H190</f>
        <v>0</v>
      </c>
      <c r="I189" s="101"/>
      <c r="J189" s="101"/>
      <c r="K189" s="101"/>
      <c r="L189" s="101"/>
      <c r="M189" s="101"/>
      <c r="N189" s="101">
        <f>+N190</f>
        <v>0</v>
      </c>
      <c r="O189" s="101"/>
      <c r="P189" s="101">
        <f t="shared" si="45"/>
        <v>0</v>
      </c>
      <c r="Q189" s="101">
        <f t="shared" si="46"/>
        <v>0</v>
      </c>
      <c r="R189" s="101">
        <f t="shared" si="47"/>
        <v>0</v>
      </c>
      <c r="S189" s="101"/>
      <c r="T189" s="101">
        <f>+T190</f>
        <v>0</v>
      </c>
      <c r="U189" s="101"/>
      <c r="V189" s="101"/>
      <c r="W189" s="101">
        <f>+W190</f>
        <v>0</v>
      </c>
      <c r="X189" s="101"/>
      <c r="Y189" s="129"/>
      <c r="Z189" s="102"/>
    </row>
    <row r="190" spans="1:26" ht="21">
      <c r="A190" s="72">
        <v>2721</v>
      </c>
      <c r="B190" s="72">
        <v>7</v>
      </c>
      <c r="C190" s="72">
        <v>2</v>
      </c>
      <c r="D190" s="72">
        <v>1</v>
      </c>
      <c r="E190" s="109" t="s">
        <v>469</v>
      </c>
      <c r="F190" s="104"/>
      <c r="G190" s="101">
        <f t="shared" si="50"/>
        <v>0</v>
      </c>
      <c r="H190" s="101">
        <f>+H191</f>
        <v>0</v>
      </c>
      <c r="I190" s="101"/>
      <c r="J190" s="101"/>
      <c r="K190" s="101"/>
      <c r="L190" s="101"/>
      <c r="M190" s="101"/>
      <c r="N190" s="101">
        <f>+N191</f>
        <v>0</v>
      </c>
      <c r="O190" s="101"/>
      <c r="P190" s="101">
        <f t="shared" si="45"/>
        <v>0</v>
      </c>
      <c r="Q190" s="101">
        <f t="shared" si="46"/>
        <v>0</v>
      </c>
      <c r="R190" s="101">
        <f t="shared" si="47"/>
        <v>0</v>
      </c>
      <c r="S190" s="101"/>
      <c r="T190" s="101">
        <f>+T191</f>
        <v>0</v>
      </c>
      <c r="U190" s="101"/>
      <c r="V190" s="101"/>
      <c r="W190" s="101">
        <f>+W191</f>
        <v>0</v>
      </c>
      <c r="X190" s="101"/>
      <c r="Y190" s="129"/>
      <c r="Z190" s="102"/>
    </row>
    <row r="191" spans="1:26" ht="10.5">
      <c r="A191" s="103"/>
      <c r="B191" s="103"/>
      <c r="C191" s="103"/>
      <c r="D191" s="104"/>
      <c r="E191" s="105" t="s">
        <v>432</v>
      </c>
      <c r="F191" s="72">
        <v>4729</v>
      </c>
      <c r="G191" s="101">
        <f t="shared" si="50"/>
        <v>0</v>
      </c>
      <c r="H191" s="101"/>
      <c r="I191" s="101"/>
      <c r="J191" s="101"/>
      <c r="K191" s="101"/>
      <c r="L191" s="101"/>
      <c r="M191" s="101"/>
      <c r="N191" s="101"/>
      <c r="O191" s="101"/>
      <c r="P191" s="101">
        <f t="shared" si="45"/>
        <v>0</v>
      </c>
      <c r="Q191" s="101">
        <f t="shared" si="46"/>
        <v>0</v>
      </c>
      <c r="R191" s="101">
        <f t="shared" si="47"/>
        <v>0</v>
      </c>
      <c r="S191" s="101"/>
      <c r="T191" s="101"/>
      <c r="U191" s="101"/>
      <c r="V191" s="101"/>
      <c r="W191" s="101"/>
      <c r="X191" s="101"/>
      <c r="Y191" s="129"/>
      <c r="Z191" s="102"/>
    </row>
    <row r="192" spans="1:26" ht="21">
      <c r="A192" s="72" t="s">
        <v>440</v>
      </c>
      <c r="B192" s="72" t="s">
        <v>227</v>
      </c>
      <c r="C192" s="72" t="s">
        <v>197</v>
      </c>
      <c r="D192" s="72" t="s">
        <v>189</v>
      </c>
      <c r="E192" s="109" t="s">
        <v>441</v>
      </c>
      <c r="F192" s="72"/>
      <c r="G192" s="101">
        <f t="shared" si="50"/>
        <v>0</v>
      </c>
      <c r="H192" s="101">
        <f aca="true" t="shared" si="51" ref="H192:O192">+H193</f>
        <v>0</v>
      </c>
      <c r="I192" s="101">
        <f t="shared" si="51"/>
        <v>0</v>
      </c>
      <c r="J192" s="101">
        <f t="shared" si="38"/>
        <v>2000</v>
      </c>
      <c r="K192" s="101">
        <f t="shared" si="51"/>
        <v>2000</v>
      </c>
      <c r="L192" s="101">
        <f t="shared" si="51"/>
        <v>0</v>
      </c>
      <c r="M192" s="101">
        <f t="shared" si="39"/>
        <v>2000</v>
      </c>
      <c r="N192" s="101">
        <f t="shared" si="51"/>
        <v>2000</v>
      </c>
      <c r="O192" s="101">
        <f t="shared" si="51"/>
        <v>0</v>
      </c>
      <c r="P192" s="101">
        <f t="shared" si="45"/>
        <v>0</v>
      </c>
      <c r="Q192" s="101">
        <f t="shared" si="46"/>
        <v>0</v>
      </c>
      <c r="R192" s="101">
        <f t="shared" si="47"/>
        <v>0</v>
      </c>
      <c r="S192" s="101">
        <f>+T192+U192</f>
        <v>2000</v>
      </c>
      <c r="T192" s="101">
        <f>+T193</f>
        <v>2000</v>
      </c>
      <c r="U192" s="101">
        <f>+U193</f>
        <v>0</v>
      </c>
      <c r="V192" s="101">
        <f>+W192+X192</f>
        <v>2000</v>
      </c>
      <c r="W192" s="101">
        <f>+W193</f>
        <v>2000</v>
      </c>
      <c r="X192" s="101">
        <f>+X193</f>
        <v>0</v>
      </c>
      <c r="Y192" s="129"/>
      <c r="Z192" s="102"/>
    </row>
    <row r="193" spans="1:26" ht="21">
      <c r="A193" s="72" t="s">
        <v>442</v>
      </c>
      <c r="B193" s="72" t="s">
        <v>227</v>
      </c>
      <c r="C193" s="72" t="s">
        <v>197</v>
      </c>
      <c r="D193" s="72" t="s">
        <v>192</v>
      </c>
      <c r="E193" s="109" t="s">
        <v>443</v>
      </c>
      <c r="F193" s="72"/>
      <c r="G193" s="101">
        <f t="shared" si="50"/>
        <v>0</v>
      </c>
      <c r="H193" s="101">
        <f>SUM(H195)</f>
        <v>0</v>
      </c>
      <c r="I193" s="101">
        <f>SUM(I195)</f>
        <v>0</v>
      </c>
      <c r="J193" s="101">
        <f t="shared" si="38"/>
        <v>2000</v>
      </c>
      <c r="K193" s="101">
        <f>SUM(K195)</f>
        <v>2000</v>
      </c>
      <c r="L193" s="101">
        <f>SUM(L195)</f>
        <v>0</v>
      </c>
      <c r="M193" s="101">
        <f t="shared" si="39"/>
        <v>2000</v>
      </c>
      <c r="N193" s="101">
        <f>SUM(N195)</f>
        <v>2000</v>
      </c>
      <c r="O193" s="101">
        <f>SUM(O195)</f>
        <v>0</v>
      </c>
      <c r="P193" s="101">
        <f t="shared" si="45"/>
        <v>0</v>
      </c>
      <c r="Q193" s="101">
        <f t="shared" si="46"/>
        <v>0</v>
      </c>
      <c r="R193" s="101">
        <f t="shared" si="47"/>
        <v>0</v>
      </c>
      <c r="S193" s="101">
        <f>+T193+U193</f>
        <v>2000</v>
      </c>
      <c r="T193" s="101">
        <f>SUM(T195)</f>
        <v>2000</v>
      </c>
      <c r="U193" s="101">
        <f>SUM(U195)</f>
        <v>0</v>
      </c>
      <c r="V193" s="101">
        <f>+W193+X193</f>
        <v>2000</v>
      </c>
      <c r="W193" s="101">
        <f>SUM(W195)</f>
        <v>2000</v>
      </c>
      <c r="X193" s="101">
        <f>SUM(X195)</f>
        <v>0</v>
      </c>
      <c r="Y193" s="129"/>
      <c r="Z193" s="102"/>
    </row>
    <row r="194" spans="1:26" ht="10.5">
      <c r="A194" s="103"/>
      <c r="B194" s="103"/>
      <c r="C194" s="103"/>
      <c r="D194" s="104"/>
      <c r="E194" s="105" t="s">
        <v>5</v>
      </c>
      <c r="F194" s="72"/>
      <c r="G194" s="101">
        <f t="shared" si="50"/>
        <v>0</v>
      </c>
      <c r="H194" s="101"/>
      <c r="I194" s="101"/>
      <c r="J194" s="101">
        <f t="shared" si="38"/>
        <v>0</v>
      </c>
      <c r="K194" s="101"/>
      <c r="L194" s="101"/>
      <c r="M194" s="101">
        <f t="shared" si="39"/>
        <v>0</v>
      </c>
      <c r="N194" s="101"/>
      <c r="O194" s="101"/>
      <c r="P194" s="101">
        <f t="shared" si="45"/>
        <v>0</v>
      </c>
      <c r="Q194" s="101">
        <f t="shared" si="46"/>
        <v>0</v>
      </c>
      <c r="R194" s="101">
        <f t="shared" si="47"/>
        <v>0</v>
      </c>
      <c r="S194" s="101">
        <f>+T194+U194</f>
        <v>0</v>
      </c>
      <c r="T194" s="101"/>
      <c r="U194" s="101"/>
      <c r="V194" s="101">
        <f>+W194+X194</f>
        <v>0</v>
      </c>
      <c r="W194" s="101"/>
      <c r="X194" s="101"/>
      <c r="Y194" s="129"/>
      <c r="Z194" s="102"/>
    </row>
    <row r="195" spans="1:26" ht="10.5">
      <c r="A195" s="103"/>
      <c r="B195" s="103"/>
      <c r="C195" s="103"/>
      <c r="D195" s="104"/>
      <c r="E195" s="105" t="s">
        <v>432</v>
      </c>
      <c r="F195" s="72">
        <v>4729</v>
      </c>
      <c r="G195" s="101">
        <f t="shared" si="50"/>
        <v>0</v>
      </c>
      <c r="H195" s="101"/>
      <c r="I195" s="101"/>
      <c r="J195" s="101">
        <f t="shared" si="38"/>
        <v>2000</v>
      </c>
      <c r="K195" s="101">
        <v>2000</v>
      </c>
      <c r="L195" s="101"/>
      <c r="M195" s="101">
        <f t="shared" si="39"/>
        <v>2000</v>
      </c>
      <c r="N195" s="101">
        <v>2000</v>
      </c>
      <c r="O195" s="101"/>
      <c r="P195" s="101">
        <f t="shared" si="45"/>
        <v>0</v>
      </c>
      <c r="Q195" s="101">
        <f t="shared" si="46"/>
        <v>0</v>
      </c>
      <c r="R195" s="101">
        <f t="shared" si="47"/>
        <v>0</v>
      </c>
      <c r="S195" s="101">
        <f>+T195+U195</f>
        <v>2000</v>
      </c>
      <c r="T195" s="101">
        <v>2000</v>
      </c>
      <c r="U195" s="101"/>
      <c r="V195" s="101">
        <f>+W195+X195</f>
        <v>2000</v>
      </c>
      <c r="W195" s="101">
        <v>2000</v>
      </c>
      <c r="X195" s="101"/>
      <c r="Y195" s="129"/>
      <c r="Z195" s="102"/>
    </row>
    <row r="196" spans="1:26" ht="21">
      <c r="A196" s="72" t="s">
        <v>261</v>
      </c>
      <c r="B196" s="72" t="s">
        <v>259</v>
      </c>
      <c r="C196" s="72" t="s">
        <v>202</v>
      </c>
      <c r="D196" s="72" t="s">
        <v>189</v>
      </c>
      <c r="E196" s="74" t="s">
        <v>262</v>
      </c>
      <c r="F196" s="72"/>
      <c r="G196" s="101">
        <f t="shared" si="50"/>
        <v>0</v>
      </c>
      <c r="H196" s="101">
        <f>+H197</f>
        <v>0</v>
      </c>
      <c r="I196" s="101"/>
      <c r="J196" s="101"/>
      <c r="K196" s="101"/>
      <c r="L196" s="101"/>
      <c r="M196" s="101"/>
      <c r="N196" s="101">
        <f>+N197</f>
        <v>0</v>
      </c>
      <c r="O196" s="101"/>
      <c r="P196" s="101">
        <f t="shared" si="45"/>
        <v>0</v>
      </c>
      <c r="Q196" s="101">
        <f t="shared" si="46"/>
        <v>0</v>
      </c>
      <c r="R196" s="101">
        <f t="shared" si="47"/>
        <v>0</v>
      </c>
      <c r="S196" s="101"/>
      <c r="T196" s="101">
        <f>+T197</f>
        <v>0</v>
      </c>
      <c r="U196" s="101"/>
      <c r="V196" s="101"/>
      <c r="W196" s="101">
        <f>+W197</f>
        <v>0</v>
      </c>
      <c r="X196" s="101"/>
      <c r="Y196" s="129"/>
      <c r="Z196" s="102"/>
    </row>
    <row r="197" spans="1:26" ht="21">
      <c r="A197" s="72" t="s">
        <v>263</v>
      </c>
      <c r="B197" s="72" t="s">
        <v>259</v>
      </c>
      <c r="C197" s="72" t="s">
        <v>202</v>
      </c>
      <c r="D197" s="72">
        <v>2</v>
      </c>
      <c r="E197" s="109" t="s">
        <v>470</v>
      </c>
      <c r="F197" s="72"/>
      <c r="G197" s="101">
        <f t="shared" si="50"/>
        <v>0</v>
      </c>
      <c r="H197" s="101">
        <f>+H198</f>
        <v>0</v>
      </c>
      <c r="I197" s="101"/>
      <c r="J197" s="101"/>
      <c r="K197" s="101"/>
      <c r="L197" s="101"/>
      <c r="M197" s="101"/>
      <c r="N197" s="101">
        <f>+N198</f>
        <v>0</v>
      </c>
      <c r="O197" s="101"/>
      <c r="P197" s="101">
        <f t="shared" si="45"/>
        <v>0</v>
      </c>
      <c r="Q197" s="101">
        <f t="shared" si="46"/>
        <v>0</v>
      </c>
      <c r="R197" s="101">
        <f t="shared" si="47"/>
        <v>0</v>
      </c>
      <c r="S197" s="101"/>
      <c r="T197" s="101">
        <f>+T198</f>
        <v>0</v>
      </c>
      <c r="U197" s="101"/>
      <c r="V197" s="101"/>
      <c r="W197" s="101">
        <f>+W198</f>
        <v>0</v>
      </c>
      <c r="X197" s="101"/>
      <c r="Y197" s="129"/>
      <c r="Z197" s="102"/>
    </row>
    <row r="198" spans="1:26" ht="10.5">
      <c r="A198" s="72"/>
      <c r="B198" s="72"/>
      <c r="C198" s="72"/>
      <c r="D198" s="72"/>
      <c r="E198" s="105" t="s">
        <v>432</v>
      </c>
      <c r="F198" s="72">
        <v>4729</v>
      </c>
      <c r="G198" s="101">
        <f t="shared" si="50"/>
        <v>0</v>
      </c>
      <c r="H198" s="101"/>
      <c r="I198" s="101"/>
      <c r="J198" s="101"/>
      <c r="K198" s="101"/>
      <c r="L198" s="101"/>
      <c r="M198" s="101"/>
      <c r="N198" s="101"/>
      <c r="O198" s="101"/>
      <c r="P198" s="101">
        <f t="shared" si="45"/>
        <v>0</v>
      </c>
      <c r="Q198" s="101">
        <f t="shared" si="46"/>
        <v>0</v>
      </c>
      <c r="R198" s="101">
        <f t="shared" si="47"/>
        <v>0</v>
      </c>
      <c r="S198" s="101"/>
      <c r="T198" s="101"/>
      <c r="U198" s="101"/>
      <c r="V198" s="101"/>
      <c r="W198" s="101"/>
      <c r="X198" s="101"/>
      <c r="Y198" s="129"/>
      <c r="Z198" s="102"/>
    </row>
    <row r="199" spans="1:26" ht="21">
      <c r="A199" s="103" t="s">
        <v>264</v>
      </c>
      <c r="B199" s="103" t="s">
        <v>265</v>
      </c>
      <c r="C199" s="103" t="s">
        <v>189</v>
      </c>
      <c r="D199" s="104" t="s">
        <v>189</v>
      </c>
      <c r="E199" s="106" t="s">
        <v>266</v>
      </c>
      <c r="F199" s="113"/>
      <c r="G199" s="101">
        <f t="shared" si="50"/>
        <v>173535.5</v>
      </c>
      <c r="H199" s="108">
        <f>+H201+H210+H238+H245</f>
        <v>125906.2</v>
      </c>
      <c r="I199" s="108">
        <f>+I201+I210+I238+I245</f>
        <v>47629.3</v>
      </c>
      <c r="J199" s="101">
        <f t="shared" si="38"/>
        <v>392300</v>
      </c>
      <c r="K199" s="108">
        <f>+K201+K210+K238+K245</f>
        <v>192300</v>
      </c>
      <c r="L199" s="108">
        <f>+L201+L210+L238+L245</f>
        <v>200000</v>
      </c>
      <c r="M199" s="101">
        <f t="shared" si="39"/>
        <v>223843.7</v>
      </c>
      <c r="N199" s="108">
        <f>+N201+N210+N238+N245</f>
        <v>208843.7</v>
      </c>
      <c r="O199" s="108">
        <f>+O201+O210+O238+O245</f>
        <v>15000</v>
      </c>
      <c r="P199" s="101">
        <f t="shared" si="45"/>
        <v>-168456.3</v>
      </c>
      <c r="Q199" s="101">
        <f t="shared" si="46"/>
        <v>16543.70000000001</v>
      </c>
      <c r="R199" s="101">
        <f t="shared" si="47"/>
        <v>-185000</v>
      </c>
      <c r="S199" s="101">
        <f aca="true" t="shared" si="52" ref="S199:S206">+T199+U199</f>
        <v>241340.2</v>
      </c>
      <c r="T199" s="108">
        <f>+T201+T210+T238+T245</f>
        <v>226340.2</v>
      </c>
      <c r="U199" s="108">
        <f>+U201+U210+U238+U245</f>
        <v>15000</v>
      </c>
      <c r="V199" s="101">
        <f aca="true" t="shared" si="53" ref="V199:V206">+W199+X199</f>
        <v>259956</v>
      </c>
      <c r="W199" s="108">
        <f>+W201+W210+W238+W245</f>
        <v>244956</v>
      </c>
      <c r="X199" s="108">
        <f>+X201+X210+X238+X245</f>
        <v>15000</v>
      </c>
      <c r="Y199" s="129"/>
      <c r="Z199" s="102"/>
    </row>
    <row r="200" spans="1:26" ht="10.5">
      <c r="A200" s="103"/>
      <c r="B200" s="103"/>
      <c r="C200" s="103"/>
      <c r="D200" s="104"/>
      <c r="E200" s="105" t="s">
        <v>5</v>
      </c>
      <c r="F200" s="104"/>
      <c r="G200" s="101">
        <f t="shared" si="50"/>
        <v>0</v>
      </c>
      <c r="H200" s="101"/>
      <c r="I200" s="101"/>
      <c r="J200" s="101">
        <f t="shared" si="38"/>
        <v>0</v>
      </c>
      <c r="K200" s="101"/>
      <c r="L200" s="101"/>
      <c r="M200" s="101">
        <f t="shared" si="39"/>
        <v>0</v>
      </c>
      <c r="N200" s="101"/>
      <c r="O200" s="101"/>
      <c r="P200" s="101">
        <f t="shared" si="45"/>
        <v>0</v>
      </c>
      <c r="Q200" s="101">
        <f t="shared" si="46"/>
        <v>0</v>
      </c>
      <c r="R200" s="101">
        <f t="shared" si="47"/>
        <v>0</v>
      </c>
      <c r="S200" s="101">
        <f t="shared" si="52"/>
        <v>0</v>
      </c>
      <c r="T200" s="101"/>
      <c r="U200" s="101"/>
      <c r="V200" s="101">
        <f t="shared" si="53"/>
        <v>0</v>
      </c>
      <c r="W200" s="101"/>
      <c r="X200" s="101"/>
      <c r="Y200" s="129"/>
      <c r="Z200" s="102"/>
    </row>
    <row r="201" spans="1:27" ht="21">
      <c r="A201" s="103" t="s">
        <v>267</v>
      </c>
      <c r="B201" s="103" t="s">
        <v>265</v>
      </c>
      <c r="C201" s="103" t="s">
        <v>192</v>
      </c>
      <c r="D201" s="104" t="s">
        <v>189</v>
      </c>
      <c r="E201" s="106" t="s">
        <v>268</v>
      </c>
      <c r="F201" s="113"/>
      <c r="G201" s="101">
        <f t="shared" si="50"/>
        <v>48298.100000000006</v>
      </c>
      <c r="H201" s="108">
        <f>+H203</f>
        <v>668.8</v>
      </c>
      <c r="I201" s="108">
        <f>+I203</f>
        <v>47629.3</v>
      </c>
      <c r="J201" s="101">
        <f t="shared" si="38"/>
        <v>205000</v>
      </c>
      <c r="K201" s="108">
        <f>+K203</f>
        <v>5000</v>
      </c>
      <c r="L201" s="108">
        <f>+L203</f>
        <v>200000</v>
      </c>
      <c r="M201" s="101">
        <f t="shared" si="39"/>
        <v>18000</v>
      </c>
      <c r="N201" s="108">
        <f>+N203</f>
        <v>3000</v>
      </c>
      <c r="O201" s="108">
        <f>+O203</f>
        <v>15000</v>
      </c>
      <c r="P201" s="101">
        <f t="shared" si="45"/>
        <v>-187000</v>
      </c>
      <c r="Q201" s="101">
        <f t="shared" si="46"/>
        <v>-2000</v>
      </c>
      <c r="R201" s="101">
        <f t="shared" si="47"/>
        <v>-185000</v>
      </c>
      <c r="S201" s="101">
        <f t="shared" si="52"/>
        <v>18000</v>
      </c>
      <c r="T201" s="108">
        <f>+T203</f>
        <v>3000</v>
      </c>
      <c r="U201" s="108">
        <f>+U203</f>
        <v>15000</v>
      </c>
      <c r="V201" s="101">
        <f t="shared" si="53"/>
        <v>18000</v>
      </c>
      <c r="W201" s="108">
        <f>+W203</f>
        <v>3000</v>
      </c>
      <c r="X201" s="108">
        <f>+X203</f>
        <v>15000</v>
      </c>
      <c r="Y201" s="129"/>
      <c r="Z201" s="102"/>
      <c r="AA201" s="122"/>
    </row>
    <row r="202" spans="1:26" ht="10.5">
      <c r="A202" s="103"/>
      <c r="B202" s="103"/>
      <c r="C202" s="103"/>
      <c r="D202" s="104"/>
      <c r="E202" s="105" t="s">
        <v>194</v>
      </c>
      <c r="F202" s="104"/>
      <c r="G202" s="101">
        <f t="shared" si="50"/>
        <v>0</v>
      </c>
      <c r="H202" s="101"/>
      <c r="I202" s="101"/>
      <c r="J202" s="101">
        <f t="shared" si="38"/>
        <v>0</v>
      </c>
      <c r="K202" s="101"/>
      <c r="L202" s="101"/>
      <c r="M202" s="101">
        <f t="shared" si="39"/>
        <v>0</v>
      </c>
      <c r="N202" s="101"/>
      <c r="O202" s="101"/>
      <c r="P202" s="101">
        <f t="shared" si="45"/>
        <v>0</v>
      </c>
      <c r="Q202" s="101">
        <f t="shared" si="46"/>
        <v>0</v>
      </c>
      <c r="R202" s="101">
        <f t="shared" si="47"/>
        <v>0</v>
      </c>
      <c r="S202" s="101">
        <f t="shared" si="52"/>
        <v>0</v>
      </c>
      <c r="T202" s="101"/>
      <c r="U202" s="101"/>
      <c r="V202" s="101">
        <f t="shared" si="53"/>
        <v>0</v>
      </c>
      <c r="W202" s="101"/>
      <c r="X202" s="101"/>
      <c r="Y202" s="129"/>
      <c r="Z202" s="102"/>
    </row>
    <row r="203" spans="1:26" ht="21">
      <c r="A203" s="72" t="s">
        <v>269</v>
      </c>
      <c r="B203" s="72" t="s">
        <v>265</v>
      </c>
      <c r="C203" s="72" t="s">
        <v>192</v>
      </c>
      <c r="D203" s="72" t="s">
        <v>192</v>
      </c>
      <c r="E203" s="105" t="s">
        <v>268</v>
      </c>
      <c r="F203" s="104"/>
      <c r="G203" s="101">
        <f t="shared" si="50"/>
        <v>48298.100000000006</v>
      </c>
      <c r="H203" s="101">
        <f>SUM(H205:H209)</f>
        <v>668.8</v>
      </c>
      <c r="I203" s="101">
        <f>SUM(I204:I209)</f>
        <v>47629.3</v>
      </c>
      <c r="J203" s="101">
        <f t="shared" si="38"/>
        <v>205000</v>
      </c>
      <c r="K203" s="101">
        <f>SUM(K205:K209)</f>
        <v>5000</v>
      </c>
      <c r="L203" s="101">
        <f>SUM(L204:L209)</f>
        <v>200000</v>
      </c>
      <c r="M203" s="101">
        <f t="shared" si="39"/>
        <v>18000</v>
      </c>
      <c r="N203" s="101">
        <f>SUM(N205:N209)</f>
        <v>3000</v>
      </c>
      <c r="O203" s="101">
        <f>SUM(O204:O209)</f>
        <v>15000</v>
      </c>
      <c r="P203" s="101">
        <f t="shared" si="45"/>
        <v>-187000</v>
      </c>
      <c r="Q203" s="101">
        <f t="shared" si="46"/>
        <v>-2000</v>
      </c>
      <c r="R203" s="101">
        <f t="shared" si="47"/>
        <v>-185000</v>
      </c>
      <c r="S203" s="101">
        <f t="shared" si="52"/>
        <v>18000</v>
      </c>
      <c r="T203" s="101">
        <f>SUM(T205:T209)</f>
        <v>3000</v>
      </c>
      <c r="U203" s="101">
        <f>SUM(U204:U209)</f>
        <v>15000</v>
      </c>
      <c r="V203" s="101">
        <f t="shared" si="53"/>
        <v>18000</v>
      </c>
      <c r="W203" s="101">
        <f>SUM(W205:W209)</f>
        <v>3000</v>
      </c>
      <c r="X203" s="101">
        <f>SUM(X204:X209)</f>
        <v>15000</v>
      </c>
      <c r="Y203" s="129"/>
      <c r="Z203" s="102"/>
    </row>
    <row r="204" spans="1:26" ht="10.5">
      <c r="A204" s="103"/>
      <c r="B204" s="103"/>
      <c r="C204" s="103"/>
      <c r="D204" s="104"/>
      <c r="E204" s="105" t="s">
        <v>5</v>
      </c>
      <c r="F204" s="104"/>
      <c r="G204" s="101">
        <f t="shared" si="50"/>
        <v>0</v>
      </c>
      <c r="H204" s="101"/>
      <c r="I204" s="101"/>
      <c r="J204" s="101">
        <f t="shared" si="38"/>
        <v>0</v>
      </c>
      <c r="K204" s="101"/>
      <c r="L204" s="101"/>
      <c r="M204" s="101">
        <f t="shared" si="39"/>
        <v>0</v>
      </c>
      <c r="N204" s="101"/>
      <c r="O204" s="101"/>
      <c r="P204" s="101">
        <f t="shared" si="45"/>
        <v>0</v>
      </c>
      <c r="Q204" s="101">
        <f t="shared" si="46"/>
        <v>0</v>
      </c>
      <c r="R204" s="101">
        <f t="shared" si="47"/>
        <v>0</v>
      </c>
      <c r="S204" s="101">
        <f t="shared" si="52"/>
        <v>0</v>
      </c>
      <c r="T204" s="101"/>
      <c r="U204" s="101"/>
      <c r="V204" s="101">
        <f t="shared" si="53"/>
        <v>0</v>
      </c>
      <c r="W204" s="101"/>
      <c r="X204" s="101"/>
      <c r="Y204" s="129"/>
      <c r="Z204" s="102"/>
    </row>
    <row r="205" spans="1:26" ht="21">
      <c r="A205" s="103"/>
      <c r="B205" s="103"/>
      <c r="C205" s="103"/>
      <c r="D205" s="104"/>
      <c r="E205" s="109" t="s">
        <v>321</v>
      </c>
      <c r="F205" s="72">
        <v>4112</v>
      </c>
      <c r="G205" s="101">
        <f t="shared" si="50"/>
        <v>0</v>
      </c>
      <c r="H205" s="101"/>
      <c r="I205" s="101"/>
      <c r="J205" s="101">
        <f t="shared" si="38"/>
        <v>2000</v>
      </c>
      <c r="K205" s="101">
        <v>2000</v>
      </c>
      <c r="L205" s="101"/>
      <c r="M205" s="101">
        <f t="shared" si="39"/>
        <v>2000</v>
      </c>
      <c r="N205" s="101">
        <v>2000</v>
      </c>
      <c r="O205" s="101"/>
      <c r="P205" s="101">
        <f t="shared" si="45"/>
        <v>0</v>
      </c>
      <c r="Q205" s="101">
        <f t="shared" si="46"/>
        <v>0</v>
      </c>
      <c r="R205" s="101">
        <f t="shared" si="47"/>
        <v>0</v>
      </c>
      <c r="S205" s="101">
        <f t="shared" si="52"/>
        <v>2000</v>
      </c>
      <c r="T205" s="101">
        <v>2000</v>
      </c>
      <c r="U205" s="101"/>
      <c r="V205" s="101">
        <f t="shared" si="53"/>
        <v>2000</v>
      </c>
      <c r="W205" s="101">
        <v>2000</v>
      </c>
      <c r="X205" s="101"/>
      <c r="Y205" s="129"/>
      <c r="Z205" s="102"/>
    </row>
    <row r="206" spans="1:26" ht="21">
      <c r="A206" s="103"/>
      <c r="B206" s="103"/>
      <c r="C206" s="103"/>
      <c r="D206" s="104"/>
      <c r="E206" s="105" t="s">
        <v>423</v>
      </c>
      <c r="F206" s="72">
        <v>4239</v>
      </c>
      <c r="G206" s="101">
        <f t="shared" si="50"/>
        <v>0</v>
      </c>
      <c r="H206" s="101"/>
      <c r="I206" s="101"/>
      <c r="J206" s="101">
        <f t="shared" si="38"/>
        <v>1000</v>
      </c>
      <c r="K206" s="101">
        <v>1000</v>
      </c>
      <c r="L206" s="101"/>
      <c r="M206" s="101">
        <f t="shared" si="39"/>
        <v>1000</v>
      </c>
      <c r="N206" s="101">
        <v>1000</v>
      </c>
      <c r="O206" s="101"/>
      <c r="P206" s="101">
        <f t="shared" si="45"/>
        <v>0</v>
      </c>
      <c r="Q206" s="101">
        <f t="shared" si="46"/>
        <v>0</v>
      </c>
      <c r="R206" s="101">
        <f t="shared" si="47"/>
        <v>0</v>
      </c>
      <c r="S206" s="101">
        <f t="shared" si="52"/>
        <v>1000</v>
      </c>
      <c r="T206" s="101">
        <v>1000</v>
      </c>
      <c r="U206" s="101"/>
      <c r="V206" s="101">
        <f t="shared" si="53"/>
        <v>1000</v>
      </c>
      <c r="W206" s="101">
        <v>1000</v>
      </c>
      <c r="X206" s="101"/>
      <c r="Y206" s="129"/>
      <c r="Z206" s="102"/>
    </row>
    <row r="207" spans="1:26" ht="10.5">
      <c r="A207" s="103"/>
      <c r="B207" s="103"/>
      <c r="C207" s="103"/>
      <c r="D207" s="104"/>
      <c r="E207" s="105" t="s">
        <v>496</v>
      </c>
      <c r="F207" s="72">
        <v>4269</v>
      </c>
      <c r="G207" s="101">
        <f t="shared" si="50"/>
        <v>668.8</v>
      </c>
      <c r="H207" s="101">
        <v>668.8</v>
      </c>
      <c r="I207" s="101"/>
      <c r="J207" s="101">
        <f t="shared" si="38"/>
        <v>2000</v>
      </c>
      <c r="K207" s="101">
        <v>2000</v>
      </c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29"/>
      <c r="Z207" s="102"/>
    </row>
    <row r="208" spans="1:26" ht="10.5">
      <c r="A208" s="103"/>
      <c r="B208" s="103"/>
      <c r="C208" s="103"/>
      <c r="D208" s="104"/>
      <c r="E208" s="105" t="s">
        <v>497</v>
      </c>
      <c r="F208" s="72">
        <v>5112</v>
      </c>
      <c r="G208" s="101">
        <f t="shared" si="50"/>
        <v>0</v>
      </c>
      <c r="H208" s="101"/>
      <c r="I208" s="101"/>
      <c r="J208" s="101">
        <f t="shared" si="38"/>
        <v>190000</v>
      </c>
      <c r="K208" s="101"/>
      <c r="L208" s="101">
        <v>190000</v>
      </c>
      <c r="M208" s="101"/>
      <c r="N208" s="101"/>
      <c r="O208" s="101">
        <v>14100</v>
      </c>
      <c r="P208" s="101"/>
      <c r="Q208" s="101"/>
      <c r="R208" s="101"/>
      <c r="S208" s="101"/>
      <c r="T208" s="101"/>
      <c r="U208" s="101">
        <v>14100</v>
      </c>
      <c r="V208" s="101"/>
      <c r="W208" s="101"/>
      <c r="X208" s="101">
        <v>14100</v>
      </c>
      <c r="Y208" s="129"/>
      <c r="Z208" s="102"/>
    </row>
    <row r="209" spans="1:26" ht="21">
      <c r="A209" s="103"/>
      <c r="B209" s="103"/>
      <c r="C209" s="103"/>
      <c r="D209" s="104"/>
      <c r="E209" s="109" t="s">
        <v>375</v>
      </c>
      <c r="F209" s="72">
        <v>5134</v>
      </c>
      <c r="G209" s="101">
        <f t="shared" si="50"/>
        <v>47629.3</v>
      </c>
      <c r="H209" s="101"/>
      <c r="I209" s="101">
        <v>47629.3</v>
      </c>
      <c r="J209" s="101">
        <f t="shared" si="38"/>
        <v>10000</v>
      </c>
      <c r="K209" s="101"/>
      <c r="L209" s="101">
        <v>10000</v>
      </c>
      <c r="M209" s="101">
        <f t="shared" si="39"/>
        <v>900</v>
      </c>
      <c r="N209" s="101"/>
      <c r="O209" s="101">
        <v>900</v>
      </c>
      <c r="P209" s="101">
        <f t="shared" si="45"/>
        <v>-9100</v>
      </c>
      <c r="Q209" s="101">
        <f t="shared" si="46"/>
        <v>0</v>
      </c>
      <c r="R209" s="101">
        <f t="shared" si="47"/>
        <v>-9100</v>
      </c>
      <c r="S209" s="101">
        <f aca="true" t="shared" si="54" ref="S209:S217">+T209+U209</f>
        <v>900</v>
      </c>
      <c r="T209" s="101"/>
      <c r="U209" s="101">
        <v>900</v>
      </c>
      <c r="V209" s="101">
        <f aca="true" t="shared" si="55" ref="V209:V217">+W209+X209</f>
        <v>900</v>
      </c>
      <c r="W209" s="101"/>
      <c r="X209" s="101">
        <v>900</v>
      </c>
      <c r="Y209" s="129"/>
      <c r="Z209" s="102"/>
    </row>
    <row r="210" spans="1:26" ht="21">
      <c r="A210" s="103" t="s">
        <v>270</v>
      </c>
      <c r="B210" s="103" t="s">
        <v>265</v>
      </c>
      <c r="C210" s="103" t="s">
        <v>208</v>
      </c>
      <c r="D210" s="104" t="s">
        <v>189</v>
      </c>
      <c r="E210" s="106" t="s">
        <v>271</v>
      </c>
      <c r="F210" s="113"/>
      <c r="G210" s="101">
        <f t="shared" si="50"/>
        <v>110313</v>
      </c>
      <c r="H210" s="108">
        <f>+H212+H215+H230+H234</f>
        <v>110313</v>
      </c>
      <c r="I210" s="108">
        <f>+I212+I215+I230+I234</f>
        <v>0</v>
      </c>
      <c r="J210" s="101">
        <f t="shared" si="38"/>
        <v>166800</v>
      </c>
      <c r="K210" s="108">
        <f>+K212+K215+K230</f>
        <v>166800</v>
      </c>
      <c r="L210" s="108"/>
      <c r="M210" s="101">
        <f t="shared" si="39"/>
        <v>185343.7</v>
      </c>
      <c r="N210" s="108">
        <f>+N212+N215+N230+N234</f>
        <v>185343.7</v>
      </c>
      <c r="O210" s="108">
        <f>+O212+O215+O230+O234</f>
        <v>0</v>
      </c>
      <c r="P210" s="101">
        <f t="shared" si="45"/>
        <v>18543.70000000001</v>
      </c>
      <c r="Q210" s="101">
        <f t="shared" si="46"/>
        <v>18543.70000000001</v>
      </c>
      <c r="R210" s="101">
        <f t="shared" si="47"/>
        <v>0</v>
      </c>
      <c r="S210" s="101">
        <f t="shared" si="54"/>
        <v>202840.2</v>
      </c>
      <c r="T210" s="108">
        <f>+T212+T215+T230+T234</f>
        <v>202840.2</v>
      </c>
      <c r="U210" s="108">
        <f>+U212+U215+U230+U234</f>
        <v>0</v>
      </c>
      <c r="V210" s="101">
        <f t="shared" si="55"/>
        <v>221456</v>
      </c>
      <c r="W210" s="108">
        <f>+W212+W215+W230+W234</f>
        <v>221456</v>
      </c>
      <c r="X210" s="108">
        <f>+X212+X215+X230+X234</f>
        <v>0</v>
      </c>
      <c r="Y210" s="129"/>
      <c r="Z210" s="102"/>
    </row>
    <row r="211" spans="1:26" ht="10.5">
      <c r="A211" s="103"/>
      <c r="B211" s="103"/>
      <c r="C211" s="103"/>
      <c r="D211" s="104"/>
      <c r="E211" s="105" t="s">
        <v>194</v>
      </c>
      <c r="F211" s="104"/>
      <c r="G211" s="101">
        <f t="shared" si="50"/>
        <v>0</v>
      </c>
      <c r="H211" s="101"/>
      <c r="I211" s="101"/>
      <c r="J211" s="101">
        <f t="shared" si="38"/>
        <v>0</v>
      </c>
      <c r="K211" s="101"/>
      <c r="L211" s="101"/>
      <c r="M211" s="101">
        <f t="shared" si="39"/>
        <v>0</v>
      </c>
      <c r="N211" s="101"/>
      <c r="O211" s="101"/>
      <c r="P211" s="101">
        <f t="shared" si="45"/>
        <v>0</v>
      </c>
      <c r="Q211" s="101">
        <f t="shared" si="46"/>
        <v>0</v>
      </c>
      <c r="R211" s="101">
        <f t="shared" si="47"/>
        <v>0</v>
      </c>
      <c r="S211" s="101">
        <f t="shared" si="54"/>
        <v>0</v>
      </c>
      <c r="T211" s="101"/>
      <c r="U211" s="101"/>
      <c r="V211" s="101">
        <f t="shared" si="55"/>
        <v>0</v>
      </c>
      <c r="W211" s="101"/>
      <c r="X211" s="101"/>
      <c r="Y211" s="129"/>
      <c r="Z211" s="102"/>
    </row>
    <row r="212" spans="1:26" ht="21">
      <c r="A212" s="72" t="s">
        <v>272</v>
      </c>
      <c r="B212" s="72" t="s">
        <v>265</v>
      </c>
      <c r="C212" s="72" t="s">
        <v>208</v>
      </c>
      <c r="D212" s="72" t="s">
        <v>192</v>
      </c>
      <c r="E212" s="105" t="s">
        <v>273</v>
      </c>
      <c r="F212" s="104"/>
      <c r="G212" s="101">
        <f t="shared" si="50"/>
        <v>23374.5</v>
      </c>
      <c r="H212" s="101">
        <f>SUM(H214)</f>
        <v>23374.5</v>
      </c>
      <c r="I212" s="101">
        <f>SUM(I214)</f>
        <v>0</v>
      </c>
      <c r="J212" s="101">
        <f t="shared" si="38"/>
        <v>31500</v>
      </c>
      <c r="K212" s="101">
        <f>SUM(K214)</f>
        <v>31500</v>
      </c>
      <c r="L212" s="101">
        <f>SUM(L214)</f>
        <v>0</v>
      </c>
      <c r="M212" s="101">
        <f t="shared" si="39"/>
        <v>35807</v>
      </c>
      <c r="N212" s="101">
        <f>SUM(N214)</f>
        <v>35807</v>
      </c>
      <c r="O212" s="101">
        <f>SUM(O214)</f>
        <v>0</v>
      </c>
      <c r="P212" s="101">
        <f t="shared" si="45"/>
        <v>4307</v>
      </c>
      <c r="Q212" s="101">
        <f t="shared" si="46"/>
        <v>4307</v>
      </c>
      <c r="R212" s="101">
        <f t="shared" si="47"/>
        <v>0</v>
      </c>
      <c r="S212" s="101">
        <f t="shared" si="54"/>
        <v>39707</v>
      </c>
      <c r="T212" s="101">
        <f>SUM(T214)</f>
        <v>39707</v>
      </c>
      <c r="U212" s="101">
        <f>SUM(U214)</f>
        <v>0</v>
      </c>
      <c r="V212" s="101">
        <f t="shared" si="55"/>
        <v>43507</v>
      </c>
      <c r="W212" s="101">
        <f>SUM(W214)</f>
        <v>43507</v>
      </c>
      <c r="X212" s="101">
        <f>SUM(X214)</f>
        <v>0</v>
      </c>
      <c r="Y212" s="129"/>
      <c r="Z212" s="102"/>
    </row>
    <row r="213" spans="1:26" ht="10.5">
      <c r="A213" s="103"/>
      <c r="B213" s="103"/>
      <c r="C213" s="103"/>
      <c r="D213" s="104"/>
      <c r="E213" s="105" t="s">
        <v>5</v>
      </c>
      <c r="F213" s="104"/>
      <c r="G213" s="101">
        <f t="shared" si="50"/>
        <v>0</v>
      </c>
      <c r="H213" s="101"/>
      <c r="I213" s="101"/>
      <c r="J213" s="101">
        <f t="shared" si="38"/>
        <v>0</v>
      </c>
      <c r="K213" s="101"/>
      <c r="L213" s="101"/>
      <c r="M213" s="101">
        <f t="shared" si="39"/>
        <v>0</v>
      </c>
      <c r="N213" s="101"/>
      <c r="O213" s="101"/>
      <c r="P213" s="101">
        <f aca="true" t="shared" si="56" ref="P213:P265">+M213-J213</f>
        <v>0</v>
      </c>
      <c r="Q213" s="101">
        <f aca="true" t="shared" si="57" ref="Q213:Q265">+N213-K213</f>
        <v>0</v>
      </c>
      <c r="R213" s="101">
        <f aca="true" t="shared" si="58" ref="R213:R265">+O213-L213</f>
        <v>0</v>
      </c>
      <c r="S213" s="101">
        <f t="shared" si="54"/>
        <v>0</v>
      </c>
      <c r="T213" s="101"/>
      <c r="U213" s="101"/>
      <c r="V213" s="101">
        <f t="shared" si="55"/>
        <v>0</v>
      </c>
      <c r="W213" s="101"/>
      <c r="X213" s="101"/>
      <c r="Y213" s="129"/>
      <c r="Z213" s="102"/>
    </row>
    <row r="214" spans="1:26" ht="31.5">
      <c r="A214" s="103"/>
      <c r="B214" s="103"/>
      <c r="C214" s="103"/>
      <c r="D214" s="104"/>
      <c r="E214" s="105" t="s">
        <v>357</v>
      </c>
      <c r="F214" s="72" t="s">
        <v>358</v>
      </c>
      <c r="G214" s="101">
        <f t="shared" si="50"/>
        <v>23374.5</v>
      </c>
      <c r="H214" s="101">
        <v>23374.5</v>
      </c>
      <c r="I214" s="101"/>
      <c r="J214" s="101">
        <f aca="true" t="shared" si="59" ref="J214:J275">+K214+L214</f>
        <v>31500</v>
      </c>
      <c r="K214" s="101">
        <v>31500</v>
      </c>
      <c r="L214" s="101"/>
      <c r="M214" s="101">
        <f aca="true" t="shared" si="60" ref="M214:M275">+N214+O214</f>
        <v>35807</v>
      </c>
      <c r="N214" s="101">
        <v>35807</v>
      </c>
      <c r="O214" s="101"/>
      <c r="P214" s="101">
        <f t="shared" si="56"/>
        <v>4307</v>
      </c>
      <c r="Q214" s="101">
        <f t="shared" si="57"/>
        <v>4307</v>
      </c>
      <c r="R214" s="101">
        <f t="shared" si="58"/>
        <v>0</v>
      </c>
      <c r="S214" s="101">
        <f t="shared" si="54"/>
        <v>39707</v>
      </c>
      <c r="T214" s="101">
        <v>39707</v>
      </c>
      <c r="U214" s="101"/>
      <c r="V214" s="101">
        <f t="shared" si="55"/>
        <v>43507</v>
      </c>
      <c r="W214" s="101">
        <v>43507</v>
      </c>
      <c r="X214" s="101"/>
      <c r="Y214" s="129"/>
      <c r="Z214" s="102"/>
    </row>
    <row r="215" spans="1:26" ht="21">
      <c r="A215" s="72" t="s">
        <v>274</v>
      </c>
      <c r="B215" s="72" t="s">
        <v>265</v>
      </c>
      <c r="C215" s="72" t="s">
        <v>208</v>
      </c>
      <c r="D215" s="72" t="s">
        <v>197</v>
      </c>
      <c r="E215" s="105" t="s">
        <v>275</v>
      </c>
      <c r="F215" s="104"/>
      <c r="G215" s="101">
        <f t="shared" si="50"/>
        <v>80587.9</v>
      </c>
      <c r="H215" s="101">
        <f>SUM(H217:H229)</f>
        <v>80587.9</v>
      </c>
      <c r="I215" s="101">
        <f>SUM(I217:I229)</f>
        <v>0</v>
      </c>
      <c r="J215" s="101">
        <f t="shared" si="59"/>
        <v>125300</v>
      </c>
      <c r="K215" s="101">
        <f>SUM(K217:K229)</f>
        <v>125300</v>
      </c>
      <c r="L215" s="101">
        <f>SUM(L217:L229)</f>
        <v>0</v>
      </c>
      <c r="M215" s="101">
        <f t="shared" si="60"/>
        <v>139536.7</v>
      </c>
      <c r="N215" s="101">
        <f>SUM(N217:N229)</f>
        <v>139536.7</v>
      </c>
      <c r="O215" s="101">
        <f>SUM(O217:O229)</f>
        <v>0</v>
      </c>
      <c r="P215" s="101">
        <f t="shared" si="56"/>
        <v>14236.700000000012</v>
      </c>
      <c r="Q215" s="101">
        <f t="shared" si="57"/>
        <v>14236.700000000012</v>
      </c>
      <c r="R215" s="101">
        <f t="shared" si="58"/>
        <v>0</v>
      </c>
      <c r="S215" s="101">
        <f t="shared" si="54"/>
        <v>153133.2</v>
      </c>
      <c r="T215" s="101">
        <f>SUM(T217:T229)</f>
        <v>153133.2</v>
      </c>
      <c r="U215" s="101">
        <f>SUM(U217:U229)</f>
        <v>0</v>
      </c>
      <c r="V215" s="101">
        <f t="shared" si="55"/>
        <v>167949</v>
      </c>
      <c r="W215" s="101">
        <f>SUM(W217:W229)</f>
        <v>167949</v>
      </c>
      <c r="X215" s="101">
        <f>SUM(X217:X229)</f>
        <v>0</v>
      </c>
      <c r="Y215" s="129"/>
      <c r="Z215" s="102"/>
    </row>
    <row r="216" spans="1:26" ht="10.5">
      <c r="A216" s="103"/>
      <c r="B216" s="103"/>
      <c r="C216" s="103"/>
      <c r="D216" s="104"/>
      <c r="E216" s="105" t="s">
        <v>5</v>
      </c>
      <c r="F216" s="104"/>
      <c r="G216" s="101">
        <f t="shared" si="50"/>
        <v>0</v>
      </c>
      <c r="H216" s="101"/>
      <c r="I216" s="101"/>
      <c r="J216" s="101">
        <f t="shared" si="59"/>
        <v>0</v>
      </c>
      <c r="K216" s="101"/>
      <c r="L216" s="101"/>
      <c r="M216" s="101">
        <f t="shared" si="60"/>
        <v>0</v>
      </c>
      <c r="N216" s="101"/>
      <c r="O216" s="101"/>
      <c r="P216" s="101">
        <f t="shared" si="56"/>
        <v>0</v>
      </c>
      <c r="Q216" s="101">
        <f t="shared" si="57"/>
        <v>0</v>
      </c>
      <c r="R216" s="101">
        <f t="shared" si="58"/>
        <v>0</v>
      </c>
      <c r="S216" s="101">
        <f t="shared" si="54"/>
        <v>0</v>
      </c>
      <c r="T216" s="101"/>
      <c r="U216" s="101"/>
      <c r="V216" s="101">
        <f t="shared" si="55"/>
        <v>0</v>
      </c>
      <c r="W216" s="101"/>
      <c r="X216" s="101"/>
      <c r="Y216" s="129"/>
      <c r="Z216" s="102"/>
    </row>
    <row r="217" spans="1:26" ht="21">
      <c r="A217" s="103"/>
      <c r="B217" s="103"/>
      <c r="C217" s="103"/>
      <c r="D217" s="104"/>
      <c r="E217" s="109" t="s">
        <v>320</v>
      </c>
      <c r="F217" s="72">
        <v>4111</v>
      </c>
      <c r="G217" s="101">
        <f t="shared" si="50"/>
        <v>33547.9</v>
      </c>
      <c r="H217" s="101">
        <v>33547.9</v>
      </c>
      <c r="I217" s="101"/>
      <c r="J217" s="101">
        <f t="shared" si="59"/>
        <v>45300</v>
      </c>
      <c r="K217" s="101">
        <v>45300</v>
      </c>
      <c r="L217" s="101"/>
      <c r="M217" s="101">
        <f t="shared" si="60"/>
        <v>49830</v>
      </c>
      <c r="N217" s="101">
        <v>49830</v>
      </c>
      <c r="O217" s="101"/>
      <c r="P217" s="101">
        <f t="shared" si="56"/>
        <v>4530</v>
      </c>
      <c r="Q217" s="101">
        <f t="shared" si="57"/>
        <v>4530</v>
      </c>
      <c r="R217" s="101">
        <f t="shared" si="58"/>
        <v>0</v>
      </c>
      <c r="S217" s="101">
        <f t="shared" si="54"/>
        <v>54813</v>
      </c>
      <c r="T217" s="101">
        <v>54813</v>
      </c>
      <c r="U217" s="101"/>
      <c r="V217" s="101">
        <f t="shared" si="55"/>
        <v>60294</v>
      </c>
      <c r="W217" s="101">
        <v>60294</v>
      </c>
      <c r="X217" s="101"/>
      <c r="Y217" s="129"/>
      <c r="Z217" s="102"/>
    </row>
    <row r="218" spans="1:26" ht="10.5">
      <c r="A218" s="103"/>
      <c r="B218" s="103"/>
      <c r="C218" s="103"/>
      <c r="D218" s="104"/>
      <c r="E218" s="109" t="s">
        <v>323</v>
      </c>
      <c r="F218" s="72">
        <v>4212</v>
      </c>
      <c r="G218" s="101">
        <f t="shared" si="50"/>
        <v>1152</v>
      </c>
      <c r="H218" s="101">
        <v>1152</v>
      </c>
      <c r="I218" s="101"/>
      <c r="J218" s="101">
        <f t="shared" si="59"/>
        <v>2500</v>
      </c>
      <c r="K218" s="101">
        <v>2500</v>
      </c>
      <c r="L218" s="101"/>
      <c r="M218" s="101">
        <f t="shared" si="60"/>
        <v>2500</v>
      </c>
      <c r="N218" s="101">
        <v>2500</v>
      </c>
      <c r="O218" s="101"/>
      <c r="P218" s="101">
        <f t="shared" si="56"/>
        <v>0</v>
      </c>
      <c r="Q218" s="101">
        <f t="shared" si="57"/>
        <v>0</v>
      </c>
      <c r="R218" s="101">
        <f t="shared" si="58"/>
        <v>0</v>
      </c>
      <c r="S218" s="101">
        <f aca="true" t="shared" si="61" ref="S218:S233">+T218+U218</f>
        <v>2500</v>
      </c>
      <c r="T218" s="101">
        <v>2500</v>
      </c>
      <c r="U218" s="101"/>
      <c r="V218" s="101">
        <f aca="true" t="shared" si="62" ref="V218:V233">+W218+X218</f>
        <v>2500</v>
      </c>
      <c r="W218" s="101">
        <v>2500</v>
      </c>
      <c r="X218" s="101"/>
      <c r="Y218" s="129"/>
      <c r="Z218" s="102"/>
    </row>
    <row r="219" spans="1:26" ht="10.5">
      <c r="A219" s="103"/>
      <c r="B219" s="103"/>
      <c r="C219" s="103"/>
      <c r="D219" s="104"/>
      <c r="E219" s="109" t="s">
        <v>503</v>
      </c>
      <c r="F219" s="72">
        <v>4213</v>
      </c>
      <c r="G219" s="101"/>
      <c r="H219" s="101"/>
      <c r="I219" s="101"/>
      <c r="J219" s="101">
        <f t="shared" si="59"/>
        <v>300</v>
      </c>
      <c r="K219" s="101">
        <v>300</v>
      </c>
      <c r="L219" s="101"/>
      <c r="M219" s="101">
        <f t="shared" si="60"/>
        <v>300</v>
      </c>
      <c r="N219" s="101">
        <v>300</v>
      </c>
      <c r="O219" s="101"/>
      <c r="P219" s="101">
        <f t="shared" si="56"/>
        <v>0</v>
      </c>
      <c r="Q219" s="101">
        <f t="shared" si="57"/>
        <v>0</v>
      </c>
      <c r="R219" s="101">
        <f t="shared" si="58"/>
        <v>0</v>
      </c>
      <c r="S219" s="101">
        <f t="shared" si="61"/>
        <v>320</v>
      </c>
      <c r="T219" s="101">
        <v>320</v>
      </c>
      <c r="U219" s="101"/>
      <c r="V219" s="101">
        <f t="shared" si="62"/>
        <v>350</v>
      </c>
      <c r="W219" s="101">
        <v>350</v>
      </c>
      <c r="X219" s="101"/>
      <c r="Y219" s="129"/>
      <c r="Z219" s="102"/>
    </row>
    <row r="220" spans="1:26" ht="10.5">
      <c r="A220" s="103"/>
      <c r="B220" s="103"/>
      <c r="C220" s="103"/>
      <c r="D220" s="104"/>
      <c r="E220" s="109" t="s">
        <v>327</v>
      </c>
      <c r="F220" s="72">
        <v>4214</v>
      </c>
      <c r="G220" s="101">
        <f t="shared" si="50"/>
        <v>120</v>
      </c>
      <c r="H220" s="101">
        <v>120</v>
      </c>
      <c r="I220" s="101"/>
      <c r="J220" s="101">
        <f t="shared" si="59"/>
        <v>120</v>
      </c>
      <c r="K220" s="101">
        <v>120</v>
      </c>
      <c r="L220" s="101"/>
      <c r="M220" s="101">
        <f t="shared" si="60"/>
        <v>130</v>
      </c>
      <c r="N220" s="101">
        <v>130</v>
      </c>
      <c r="O220" s="101"/>
      <c r="P220" s="101">
        <f t="shared" si="56"/>
        <v>10</v>
      </c>
      <c r="Q220" s="101">
        <f t="shared" si="57"/>
        <v>10</v>
      </c>
      <c r="R220" s="101">
        <f t="shared" si="58"/>
        <v>0</v>
      </c>
      <c r="S220" s="101">
        <f t="shared" si="61"/>
        <v>150</v>
      </c>
      <c r="T220" s="101">
        <v>150</v>
      </c>
      <c r="U220" s="101"/>
      <c r="V220" s="101">
        <f t="shared" si="62"/>
        <v>150</v>
      </c>
      <c r="W220" s="101">
        <v>150</v>
      </c>
      <c r="X220" s="101"/>
      <c r="Y220" s="129"/>
      <c r="Z220" s="102"/>
    </row>
    <row r="221" spans="1:26" ht="10.5">
      <c r="A221" s="103"/>
      <c r="B221" s="103"/>
      <c r="C221" s="103"/>
      <c r="D221" s="104"/>
      <c r="E221" s="109" t="s">
        <v>504</v>
      </c>
      <c r="F221" s="72">
        <v>4232</v>
      </c>
      <c r="G221" s="101"/>
      <c r="H221" s="101"/>
      <c r="I221" s="101"/>
      <c r="J221" s="101">
        <f t="shared" si="59"/>
        <v>150</v>
      </c>
      <c r="K221" s="101">
        <v>150</v>
      </c>
      <c r="L221" s="101"/>
      <c r="M221" s="101">
        <f t="shared" si="60"/>
        <v>200</v>
      </c>
      <c r="N221" s="101">
        <v>200</v>
      </c>
      <c r="O221" s="101"/>
      <c r="P221" s="101">
        <f t="shared" si="56"/>
        <v>50</v>
      </c>
      <c r="Q221" s="101">
        <f t="shared" si="57"/>
        <v>50</v>
      </c>
      <c r="R221" s="101">
        <f t="shared" si="58"/>
        <v>0</v>
      </c>
      <c r="S221" s="101">
        <f t="shared" si="61"/>
        <v>250</v>
      </c>
      <c r="T221" s="101">
        <v>250</v>
      </c>
      <c r="U221" s="101"/>
      <c r="V221" s="101">
        <f t="shared" si="62"/>
        <v>250</v>
      </c>
      <c r="W221" s="101">
        <v>250</v>
      </c>
      <c r="X221" s="101"/>
      <c r="Y221" s="129"/>
      <c r="Z221" s="102"/>
    </row>
    <row r="222" spans="1:26" ht="21">
      <c r="A222" s="103"/>
      <c r="B222" s="103"/>
      <c r="C222" s="103"/>
      <c r="D222" s="104"/>
      <c r="E222" s="109" t="s">
        <v>343</v>
      </c>
      <c r="F222" s="72">
        <v>4239</v>
      </c>
      <c r="G222" s="101">
        <f t="shared" si="50"/>
        <v>129.1</v>
      </c>
      <c r="H222" s="101">
        <v>129.1</v>
      </c>
      <c r="I222" s="101"/>
      <c r="J222" s="101">
        <f t="shared" si="59"/>
        <v>150</v>
      </c>
      <c r="K222" s="101">
        <v>150</v>
      </c>
      <c r="L222" s="101"/>
      <c r="M222" s="101">
        <f t="shared" si="60"/>
        <v>150</v>
      </c>
      <c r="N222" s="101">
        <v>150</v>
      </c>
      <c r="O222" s="101"/>
      <c r="P222" s="101">
        <f t="shared" si="56"/>
        <v>0</v>
      </c>
      <c r="Q222" s="101">
        <f t="shared" si="57"/>
        <v>0</v>
      </c>
      <c r="R222" s="101">
        <f t="shared" si="58"/>
        <v>0</v>
      </c>
      <c r="S222" s="101">
        <f t="shared" si="61"/>
        <v>150</v>
      </c>
      <c r="T222" s="101">
        <v>150</v>
      </c>
      <c r="U222" s="101"/>
      <c r="V222" s="101">
        <f t="shared" si="62"/>
        <v>150</v>
      </c>
      <c r="W222" s="101">
        <v>150</v>
      </c>
      <c r="X222" s="101"/>
      <c r="Y222" s="129"/>
      <c r="Z222" s="102"/>
    </row>
    <row r="223" spans="1:26" ht="10.5">
      <c r="A223" s="103"/>
      <c r="B223" s="103"/>
      <c r="C223" s="103"/>
      <c r="D223" s="104"/>
      <c r="E223" s="109" t="s">
        <v>346</v>
      </c>
      <c r="F223" s="72">
        <v>4241</v>
      </c>
      <c r="G223" s="101">
        <f t="shared" si="50"/>
        <v>208.1</v>
      </c>
      <c r="H223" s="101">
        <v>208.1</v>
      </c>
      <c r="I223" s="101"/>
      <c r="J223" s="101">
        <f t="shared" si="59"/>
        <v>250</v>
      </c>
      <c r="K223" s="101">
        <v>250</v>
      </c>
      <c r="L223" s="101"/>
      <c r="M223" s="101">
        <f t="shared" si="60"/>
        <v>250</v>
      </c>
      <c r="N223" s="101">
        <v>250</v>
      </c>
      <c r="O223" s="101"/>
      <c r="P223" s="101">
        <f t="shared" si="56"/>
        <v>0</v>
      </c>
      <c r="Q223" s="101">
        <f t="shared" si="57"/>
        <v>0</v>
      </c>
      <c r="R223" s="101">
        <f t="shared" si="58"/>
        <v>0</v>
      </c>
      <c r="S223" s="101">
        <f t="shared" si="61"/>
        <v>300</v>
      </c>
      <c r="T223" s="101">
        <v>300</v>
      </c>
      <c r="U223" s="101"/>
      <c r="V223" s="101">
        <f t="shared" si="62"/>
        <v>300</v>
      </c>
      <c r="W223" s="101">
        <v>300</v>
      </c>
      <c r="X223" s="101"/>
      <c r="Y223" s="129"/>
      <c r="Z223" s="102"/>
    </row>
    <row r="224" spans="1:26" ht="10.5">
      <c r="A224" s="103"/>
      <c r="B224" s="103"/>
      <c r="C224" s="103"/>
      <c r="D224" s="104"/>
      <c r="E224" s="109" t="s">
        <v>351</v>
      </c>
      <c r="F224" s="72">
        <v>4261</v>
      </c>
      <c r="G224" s="101">
        <f t="shared" si="50"/>
        <v>170</v>
      </c>
      <c r="H224" s="101">
        <v>170</v>
      </c>
      <c r="I224" s="101"/>
      <c r="J224" s="101">
        <f t="shared" si="59"/>
        <v>200</v>
      </c>
      <c r="K224" s="101">
        <v>200</v>
      </c>
      <c r="L224" s="101"/>
      <c r="M224" s="101">
        <f t="shared" si="60"/>
        <v>250</v>
      </c>
      <c r="N224" s="101">
        <v>250</v>
      </c>
      <c r="O224" s="101"/>
      <c r="P224" s="101">
        <f t="shared" si="56"/>
        <v>50</v>
      </c>
      <c r="Q224" s="101">
        <f t="shared" si="57"/>
        <v>50</v>
      </c>
      <c r="R224" s="101">
        <f t="shared" si="58"/>
        <v>0</v>
      </c>
      <c r="S224" s="101">
        <f t="shared" si="61"/>
        <v>300</v>
      </c>
      <c r="T224" s="101">
        <v>300</v>
      </c>
      <c r="U224" s="101"/>
      <c r="V224" s="101">
        <f t="shared" si="62"/>
        <v>300</v>
      </c>
      <c r="W224" s="101">
        <v>300</v>
      </c>
      <c r="X224" s="101"/>
      <c r="Y224" s="129"/>
      <c r="Z224" s="102"/>
    </row>
    <row r="225" spans="1:26" ht="21">
      <c r="A225" s="103"/>
      <c r="B225" s="103"/>
      <c r="C225" s="103"/>
      <c r="D225" s="104"/>
      <c r="E225" s="109" t="s">
        <v>505</v>
      </c>
      <c r="F225" s="72">
        <v>4263</v>
      </c>
      <c r="G225" s="101"/>
      <c r="H225" s="101"/>
      <c r="I225" s="101"/>
      <c r="J225" s="101"/>
      <c r="K225" s="101"/>
      <c r="L225" s="101"/>
      <c r="M225" s="101">
        <f t="shared" si="60"/>
        <v>150</v>
      </c>
      <c r="N225" s="101">
        <v>150</v>
      </c>
      <c r="O225" s="101"/>
      <c r="P225" s="101">
        <f t="shared" si="56"/>
        <v>150</v>
      </c>
      <c r="Q225" s="101">
        <f t="shared" si="57"/>
        <v>150</v>
      </c>
      <c r="R225" s="101">
        <f t="shared" si="58"/>
        <v>0</v>
      </c>
      <c r="S225" s="101">
        <f t="shared" si="61"/>
        <v>150</v>
      </c>
      <c r="T225" s="101">
        <v>150</v>
      </c>
      <c r="U225" s="101"/>
      <c r="V225" s="101">
        <f t="shared" si="62"/>
        <v>150</v>
      </c>
      <c r="W225" s="101">
        <v>150</v>
      </c>
      <c r="X225" s="101"/>
      <c r="Y225" s="129"/>
      <c r="Z225" s="102"/>
    </row>
    <row r="226" spans="1:26" ht="21">
      <c r="A226" s="103"/>
      <c r="B226" s="103"/>
      <c r="C226" s="103"/>
      <c r="D226" s="104"/>
      <c r="E226" s="109" t="s">
        <v>421</v>
      </c>
      <c r="F226" s="72">
        <v>4267</v>
      </c>
      <c r="G226" s="101"/>
      <c r="H226" s="101"/>
      <c r="I226" s="101"/>
      <c r="J226" s="101">
        <f t="shared" si="59"/>
        <v>220</v>
      </c>
      <c r="K226" s="101">
        <v>220</v>
      </c>
      <c r="L226" s="101"/>
      <c r="M226" s="101">
        <f t="shared" si="60"/>
        <v>250</v>
      </c>
      <c r="N226" s="101">
        <v>250</v>
      </c>
      <c r="O226" s="101"/>
      <c r="P226" s="101">
        <f t="shared" si="56"/>
        <v>30</v>
      </c>
      <c r="Q226" s="101">
        <f t="shared" si="57"/>
        <v>30</v>
      </c>
      <c r="R226" s="101">
        <f t="shared" si="58"/>
        <v>0</v>
      </c>
      <c r="S226" s="101">
        <f t="shared" si="61"/>
        <v>250</v>
      </c>
      <c r="T226" s="101">
        <v>250</v>
      </c>
      <c r="U226" s="101"/>
      <c r="V226" s="101">
        <f t="shared" si="62"/>
        <v>300</v>
      </c>
      <c r="W226" s="101">
        <v>300</v>
      </c>
      <c r="X226" s="101"/>
      <c r="Y226" s="129"/>
      <c r="Z226" s="102"/>
    </row>
    <row r="227" spans="1:26" ht="10.5">
      <c r="A227" s="103"/>
      <c r="B227" s="103"/>
      <c r="C227" s="103"/>
      <c r="D227" s="104"/>
      <c r="E227" s="109" t="s">
        <v>496</v>
      </c>
      <c r="F227" s="72">
        <v>4269</v>
      </c>
      <c r="G227" s="101">
        <f t="shared" si="50"/>
        <v>97</v>
      </c>
      <c r="H227" s="101">
        <v>97</v>
      </c>
      <c r="I227" s="101"/>
      <c r="J227" s="101">
        <f t="shared" si="59"/>
        <v>100</v>
      </c>
      <c r="K227" s="101">
        <v>100</v>
      </c>
      <c r="L227" s="101"/>
      <c r="M227" s="101">
        <f t="shared" si="60"/>
        <v>200</v>
      </c>
      <c r="N227" s="101">
        <v>200</v>
      </c>
      <c r="O227" s="101"/>
      <c r="P227" s="101">
        <f t="shared" si="56"/>
        <v>100</v>
      </c>
      <c r="Q227" s="101">
        <f t="shared" si="57"/>
        <v>100</v>
      </c>
      <c r="R227" s="101">
        <f t="shared" si="58"/>
        <v>0</v>
      </c>
      <c r="S227" s="101">
        <f t="shared" si="61"/>
        <v>250</v>
      </c>
      <c r="T227" s="101">
        <v>250</v>
      </c>
      <c r="U227" s="101"/>
      <c r="V227" s="101">
        <f t="shared" si="62"/>
        <v>300</v>
      </c>
      <c r="W227" s="101">
        <v>300</v>
      </c>
      <c r="X227" s="101"/>
      <c r="Y227" s="129"/>
      <c r="Z227" s="102"/>
    </row>
    <row r="228" spans="1:26" ht="31.5">
      <c r="A228" s="103"/>
      <c r="B228" s="103"/>
      <c r="C228" s="103"/>
      <c r="D228" s="104"/>
      <c r="E228" s="109" t="s">
        <v>357</v>
      </c>
      <c r="F228" s="72">
        <v>4511</v>
      </c>
      <c r="G228" s="101">
        <f t="shared" si="50"/>
        <v>45057.8</v>
      </c>
      <c r="H228" s="101">
        <v>45057.8</v>
      </c>
      <c r="I228" s="101"/>
      <c r="J228" s="101">
        <f t="shared" si="59"/>
        <v>76000</v>
      </c>
      <c r="K228" s="101">
        <v>76000</v>
      </c>
      <c r="L228" s="101"/>
      <c r="M228" s="101">
        <f t="shared" si="60"/>
        <v>85326.7</v>
      </c>
      <c r="N228" s="101">
        <v>85326.7</v>
      </c>
      <c r="O228" s="101"/>
      <c r="P228" s="101">
        <f t="shared" si="56"/>
        <v>9326.699999999997</v>
      </c>
      <c r="Q228" s="101">
        <f t="shared" si="57"/>
        <v>9326.699999999997</v>
      </c>
      <c r="R228" s="101">
        <f t="shared" si="58"/>
        <v>0</v>
      </c>
      <c r="S228" s="101">
        <f t="shared" si="61"/>
        <v>93700.2</v>
      </c>
      <c r="T228" s="101">
        <v>93700.2</v>
      </c>
      <c r="U228" s="101"/>
      <c r="V228" s="101">
        <f t="shared" si="62"/>
        <v>102905</v>
      </c>
      <c r="W228" s="101">
        <v>102905</v>
      </c>
      <c r="X228" s="101"/>
      <c r="Y228" s="129"/>
      <c r="Z228" s="102"/>
    </row>
    <row r="229" spans="1:26" ht="10.5">
      <c r="A229" s="103"/>
      <c r="B229" s="103"/>
      <c r="C229" s="103"/>
      <c r="D229" s="104"/>
      <c r="E229" s="109" t="s">
        <v>363</v>
      </c>
      <c r="F229" s="72">
        <v>4823</v>
      </c>
      <c r="G229" s="101">
        <f t="shared" si="50"/>
        <v>106</v>
      </c>
      <c r="H229" s="101">
        <v>106</v>
      </c>
      <c r="I229" s="101"/>
      <c r="J229" s="101">
        <f t="shared" si="59"/>
        <v>10</v>
      </c>
      <c r="K229" s="101">
        <v>10</v>
      </c>
      <c r="L229" s="101"/>
      <c r="M229" s="101">
        <f t="shared" si="60"/>
        <v>0</v>
      </c>
      <c r="N229" s="101"/>
      <c r="O229" s="101"/>
      <c r="P229" s="101">
        <f t="shared" si="56"/>
        <v>-10</v>
      </c>
      <c r="Q229" s="101">
        <f t="shared" si="57"/>
        <v>-10</v>
      </c>
      <c r="R229" s="101">
        <f t="shared" si="58"/>
        <v>0</v>
      </c>
      <c r="S229" s="101">
        <f t="shared" si="61"/>
        <v>0</v>
      </c>
      <c r="T229" s="101"/>
      <c r="U229" s="101"/>
      <c r="V229" s="101">
        <f t="shared" si="62"/>
        <v>0</v>
      </c>
      <c r="W229" s="101"/>
      <c r="X229" s="101"/>
      <c r="Y229" s="129"/>
      <c r="Z229" s="102"/>
    </row>
    <row r="230" spans="1:26" ht="21">
      <c r="A230" s="72" t="s">
        <v>276</v>
      </c>
      <c r="B230" s="72" t="s">
        <v>265</v>
      </c>
      <c r="C230" s="72" t="s">
        <v>208</v>
      </c>
      <c r="D230" s="72" t="s">
        <v>219</v>
      </c>
      <c r="E230" s="105" t="s">
        <v>277</v>
      </c>
      <c r="F230" s="104"/>
      <c r="G230" s="101">
        <f t="shared" si="50"/>
        <v>6350.6</v>
      </c>
      <c r="H230" s="101">
        <f>SUM(H232)</f>
        <v>6350.6</v>
      </c>
      <c r="I230" s="101">
        <f>SUM(I232)</f>
        <v>0</v>
      </c>
      <c r="J230" s="101">
        <f t="shared" si="59"/>
        <v>10000</v>
      </c>
      <c r="K230" s="101">
        <f>SUM(K232:K233)</f>
        <v>10000</v>
      </c>
      <c r="L230" s="101">
        <f>SUM(L232)</f>
        <v>0</v>
      </c>
      <c r="M230" s="101">
        <f t="shared" si="60"/>
        <v>10000</v>
      </c>
      <c r="N230" s="101">
        <f>SUM(N232:N233)</f>
        <v>10000</v>
      </c>
      <c r="O230" s="101">
        <f>SUM(O232)</f>
        <v>0</v>
      </c>
      <c r="P230" s="101">
        <f t="shared" si="56"/>
        <v>0</v>
      </c>
      <c r="Q230" s="101">
        <f t="shared" si="57"/>
        <v>0</v>
      </c>
      <c r="R230" s="101">
        <f t="shared" si="58"/>
        <v>0</v>
      </c>
      <c r="S230" s="101">
        <f t="shared" si="61"/>
        <v>10000</v>
      </c>
      <c r="T230" s="101">
        <f>SUM(T232:T233)</f>
        <v>10000</v>
      </c>
      <c r="U230" s="101">
        <f>SUM(U232)</f>
        <v>0</v>
      </c>
      <c r="V230" s="101">
        <f t="shared" si="62"/>
        <v>10000</v>
      </c>
      <c r="W230" s="101">
        <f>SUM(W232:W233)</f>
        <v>10000</v>
      </c>
      <c r="X230" s="101">
        <f>SUM(X232)</f>
        <v>0</v>
      </c>
      <c r="Y230" s="129"/>
      <c r="Z230" s="102"/>
    </row>
    <row r="231" spans="1:26" ht="10.5">
      <c r="A231" s="103"/>
      <c r="B231" s="103"/>
      <c r="C231" s="103"/>
      <c r="D231" s="104"/>
      <c r="E231" s="105" t="s">
        <v>5</v>
      </c>
      <c r="F231" s="104"/>
      <c r="G231" s="101">
        <f t="shared" si="50"/>
        <v>0</v>
      </c>
      <c r="H231" s="101"/>
      <c r="I231" s="101"/>
      <c r="J231" s="101">
        <f t="shared" si="59"/>
        <v>0</v>
      </c>
      <c r="K231" s="101"/>
      <c r="L231" s="101"/>
      <c r="M231" s="101">
        <f t="shared" si="60"/>
        <v>0</v>
      </c>
      <c r="N231" s="101"/>
      <c r="O231" s="101"/>
      <c r="P231" s="101">
        <f t="shared" si="56"/>
        <v>0</v>
      </c>
      <c r="Q231" s="101">
        <f t="shared" si="57"/>
        <v>0</v>
      </c>
      <c r="R231" s="101">
        <f t="shared" si="58"/>
        <v>0</v>
      </c>
      <c r="S231" s="101">
        <f t="shared" si="61"/>
        <v>0</v>
      </c>
      <c r="T231" s="101"/>
      <c r="U231" s="101"/>
      <c r="V231" s="101">
        <f t="shared" si="62"/>
        <v>0</v>
      </c>
      <c r="W231" s="101"/>
      <c r="X231" s="101"/>
      <c r="Y231" s="129"/>
      <c r="Z231" s="102"/>
    </row>
    <row r="232" spans="1:26" ht="21">
      <c r="A232" s="103"/>
      <c r="B232" s="103"/>
      <c r="C232" s="103"/>
      <c r="D232" s="104"/>
      <c r="E232" s="105" t="s">
        <v>343</v>
      </c>
      <c r="F232" s="72" t="s">
        <v>344</v>
      </c>
      <c r="G232" s="101">
        <f t="shared" si="50"/>
        <v>6350.6</v>
      </c>
      <c r="H232" s="101">
        <v>6350.6</v>
      </c>
      <c r="I232" s="101"/>
      <c r="J232" s="101">
        <f t="shared" si="59"/>
        <v>5000</v>
      </c>
      <c r="K232" s="101">
        <v>5000</v>
      </c>
      <c r="L232" s="101"/>
      <c r="M232" s="101">
        <f t="shared" si="60"/>
        <v>5000</v>
      </c>
      <c r="N232" s="101">
        <v>5000</v>
      </c>
      <c r="O232" s="101"/>
      <c r="P232" s="101">
        <f t="shared" si="56"/>
        <v>0</v>
      </c>
      <c r="Q232" s="101">
        <f t="shared" si="57"/>
        <v>0</v>
      </c>
      <c r="R232" s="101">
        <f t="shared" si="58"/>
        <v>0</v>
      </c>
      <c r="S232" s="101">
        <f t="shared" si="61"/>
        <v>5000</v>
      </c>
      <c r="T232" s="101">
        <v>5000</v>
      </c>
      <c r="U232" s="101"/>
      <c r="V232" s="101">
        <f t="shared" si="62"/>
        <v>5000</v>
      </c>
      <c r="W232" s="101">
        <v>5000</v>
      </c>
      <c r="X232" s="101"/>
      <c r="Y232" s="129"/>
      <c r="Z232" s="102"/>
    </row>
    <row r="233" spans="1:26" ht="10.5">
      <c r="A233" s="103"/>
      <c r="B233" s="103"/>
      <c r="C233" s="103"/>
      <c r="D233" s="104"/>
      <c r="E233" s="109" t="s">
        <v>496</v>
      </c>
      <c r="F233" s="72">
        <v>4269</v>
      </c>
      <c r="G233" s="101"/>
      <c r="H233" s="101"/>
      <c r="I233" s="101"/>
      <c r="J233" s="101">
        <f t="shared" si="59"/>
        <v>5000</v>
      </c>
      <c r="K233" s="101">
        <v>5000</v>
      </c>
      <c r="L233" s="101"/>
      <c r="M233" s="101">
        <f t="shared" si="60"/>
        <v>5000</v>
      </c>
      <c r="N233" s="101">
        <v>5000</v>
      </c>
      <c r="O233" s="101"/>
      <c r="P233" s="101">
        <f t="shared" si="56"/>
        <v>0</v>
      </c>
      <c r="Q233" s="101">
        <f t="shared" si="57"/>
        <v>0</v>
      </c>
      <c r="R233" s="101">
        <f t="shared" si="58"/>
        <v>0</v>
      </c>
      <c r="S233" s="101">
        <f t="shared" si="61"/>
        <v>5000</v>
      </c>
      <c r="T233" s="101">
        <v>5000</v>
      </c>
      <c r="U233" s="101"/>
      <c r="V233" s="101">
        <f t="shared" si="62"/>
        <v>5000</v>
      </c>
      <c r="W233" s="101">
        <v>5000</v>
      </c>
      <c r="X233" s="101"/>
      <c r="Y233" s="129"/>
      <c r="Z233" s="102"/>
    </row>
    <row r="234" spans="1:26" ht="31.5">
      <c r="A234" s="103">
        <v>2827</v>
      </c>
      <c r="B234" s="110" t="s">
        <v>265</v>
      </c>
      <c r="C234" s="110" t="s">
        <v>206</v>
      </c>
      <c r="D234" s="111" t="s">
        <v>259</v>
      </c>
      <c r="E234" s="106" t="s">
        <v>278</v>
      </c>
      <c r="F234" s="72"/>
      <c r="G234" s="101">
        <f>+H234+I234</f>
        <v>0</v>
      </c>
      <c r="H234" s="101">
        <f>+H235</f>
        <v>0</v>
      </c>
      <c r="I234" s="101">
        <f>+I237+I236</f>
        <v>0</v>
      </c>
      <c r="J234" s="101"/>
      <c r="K234" s="101"/>
      <c r="L234" s="101"/>
      <c r="M234" s="101"/>
      <c r="N234" s="101">
        <f>+N235</f>
        <v>0</v>
      </c>
      <c r="O234" s="101">
        <f>+O237+O236</f>
        <v>0</v>
      </c>
      <c r="P234" s="101">
        <f t="shared" si="56"/>
        <v>0</v>
      </c>
      <c r="Q234" s="101">
        <f t="shared" si="57"/>
        <v>0</v>
      </c>
      <c r="R234" s="101">
        <f t="shared" si="58"/>
        <v>0</v>
      </c>
      <c r="S234" s="101"/>
      <c r="T234" s="101">
        <f>+T235</f>
        <v>0</v>
      </c>
      <c r="U234" s="101">
        <f>+U237+U236</f>
        <v>0</v>
      </c>
      <c r="V234" s="101"/>
      <c r="W234" s="101">
        <f>+W235</f>
        <v>0</v>
      </c>
      <c r="X234" s="101">
        <f>+X237+X236</f>
        <v>0</v>
      </c>
      <c r="Y234" s="129"/>
      <c r="Z234" s="102"/>
    </row>
    <row r="235" spans="1:26" ht="21">
      <c r="A235" s="103"/>
      <c r="B235" s="110"/>
      <c r="C235" s="110"/>
      <c r="D235" s="111"/>
      <c r="E235" s="109" t="s">
        <v>343</v>
      </c>
      <c r="F235" s="72">
        <v>4239</v>
      </c>
      <c r="G235" s="101">
        <f>+H235+I235</f>
        <v>0</v>
      </c>
      <c r="H235" s="101"/>
      <c r="I235" s="101"/>
      <c r="J235" s="101"/>
      <c r="K235" s="101"/>
      <c r="L235" s="101"/>
      <c r="M235" s="101"/>
      <c r="N235" s="101"/>
      <c r="O235" s="101"/>
      <c r="P235" s="101">
        <f t="shared" si="56"/>
        <v>0</v>
      </c>
      <c r="Q235" s="101">
        <f t="shared" si="57"/>
        <v>0</v>
      </c>
      <c r="R235" s="101">
        <f t="shared" si="58"/>
        <v>0</v>
      </c>
      <c r="S235" s="101"/>
      <c r="T235" s="101"/>
      <c r="U235" s="101"/>
      <c r="V235" s="101"/>
      <c r="W235" s="101"/>
      <c r="X235" s="101"/>
      <c r="Y235" s="129"/>
      <c r="Z235" s="102"/>
    </row>
    <row r="236" spans="1:26" ht="21">
      <c r="A236" s="103"/>
      <c r="B236" s="110"/>
      <c r="C236" s="110"/>
      <c r="D236" s="111"/>
      <c r="E236" s="105" t="s">
        <v>478</v>
      </c>
      <c r="F236" s="72">
        <v>5113</v>
      </c>
      <c r="G236" s="101">
        <f>+H236+I236</f>
        <v>0</v>
      </c>
      <c r="H236" s="101"/>
      <c r="I236" s="101"/>
      <c r="J236" s="101"/>
      <c r="K236" s="101"/>
      <c r="L236" s="101"/>
      <c r="M236" s="101"/>
      <c r="N236" s="101"/>
      <c r="O236" s="101"/>
      <c r="P236" s="101">
        <f t="shared" si="56"/>
        <v>0</v>
      </c>
      <c r="Q236" s="101">
        <f t="shared" si="57"/>
        <v>0</v>
      </c>
      <c r="R236" s="101">
        <f t="shared" si="58"/>
        <v>0</v>
      </c>
      <c r="S236" s="101"/>
      <c r="T236" s="101"/>
      <c r="U236" s="101"/>
      <c r="V236" s="101"/>
      <c r="W236" s="101"/>
      <c r="X236" s="101"/>
      <c r="Y236" s="129"/>
      <c r="Z236" s="102"/>
    </row>
    <row r="237" spans="1:26" ht="10.5">
      <c r="A237" s="103"/>
      <c r="B237" s="110"/>
      <c r="C237" s="110"/>
      <c r="D237" s="111"/>
      <c r="E237" s="105" t="s">
        <v>445</v>
      </c>
      <c r="F237" s="72">
        <v>5134</v>
      </c>
      <c r="G237" s="101">
        <f>+H237+I237</f>
        <v>0</v>
      </c>
      <c r="H237" s="101"/>
      <c r="I237" s="101"/>
      <c r="J237" s="101"/>
      <c r="K237" s="101"/>
      <c r="L237" s="101"/>
      <c r="M237" s="101"/>
      <c r="N237" s="101"/>
      <c r="O237" s="101"/>
      <c r="P237" s="101">
        <f t="shared" si="56"/>
        <v>0</v>
      </c>
      <c r="Q237" s="101">
        <f t="shared" si="57"/>
        <v>0</v>
      </c>
      <c r="R237" s="101">
        <f t="shared" si="58"/>
        <v>0</v>
      </c>
      <c r="S237" s="101"/>
      <c r="T237" s="101"/>
      <c r="U237" s="101"/>
      <c r="V237" s="101"/>
      <c r="W237" s="101"/>
      <c r="X237" s="101"/>
      <c r="Y237" s="129"/>
      <c r="Z237" s="102"/>
    </row>
    <row r="238" spans="1:26" ht="52.5">
      <c r="A238" s="103" t="s">
        <v>435</v>
      </c>
      <c r="B238" s="103" t="s">
        <v>425</v>
      </c>
      <c r="C238" s="103" t="s">
        <v>197</v>
      </c>
      <c r="D238" s="103" t="s">
        <v>189</v>
      </c>
      <c r="E238" s="106" t="s">
        <v>436</v>
      </c>
      <c r="F238" s="72"/>
      <c r="G238" s="101">
        <f t="shared" si="50"/>
        <v>2640.5</v>
      </c>
      <c r="H238" s="101">
        <f>+H239+H242</f>
        <v>2640.5</v>
      </c>
      <c r="I238" s="101">
        <f>+I239+I242</f>
        <v>0</v>
      </c>
      <c r="J238" s="101">
        <f t="shared" si="59"/>
        <v>5000</v>
      </c>
      <c r="K238" s="101">
        <f>+K239+K242</f>
        <v>5000</v>
      </c>
      <c r="L238" s="101">
        <f>+L239+L242</f>
        <v>0</v>
      </c>
      <c r="M238" s="101">
        <f t="shared" si="60"/>
        <v>5000</v>
      </c>
      <c r="N238" s="101">
        <f>+N239+N242</f>
        <v>5000</v>
      </c>
      <c r="O238" s="101">
        <f>+O239+O242</f>
        <v>0</v>
      </c>
      <c r="P238" s="101">
        <f t="shared" si="56"/>
        <v>0</v>
      </c>
      <c r="Q238" s="101">
        <f t="shared" si="57"/>
        <v>0</v>
      </c>
      <c r="R238" s="101">
        <f t="shared" si="58"/>
        <v>0</v>
      </c>
      <c r="S238" s="101">
        <f aca="true" t="shared" si="63" ref="S238:S249">+T238+U238</f>
        <v>5000</v>
      </c>
      <c r="T238" s="101">
        <f>+T239+T242</f>
        <v>5000</v>
      </c>
      <c r="U238" s="101">
        <f>+U239+U242</f>
        <v>0</v>
      </c>
      <c r="V238" s="101">
        <f aca="true" t="shared" si="64" ref="V238:V249">+W238+X238</f>
        <v>5000</v>
      </c>
      <c r="W238" s="101">
        <f>+W239+W242</f>
        <v>5000</v>
      </c>
      <c r="X238" s="101">
        <f>+X239+X242</f>
        <v>0</v>
      </c>
      <c r="Y238" s="129"/>
      <c r="Z238" s="102"/>
    </row>
    <row r="239" spans="1:26" ht="10.5">
      <c r="A239" s="103" t="s">
        <v>437</v>
      </c>
      <c r="B239" s="103" t="s">
        <v>425</v>
      </c>
      <c r="C239" s="103" t="s">
        <v>197</v>
      </c>
      <c r="D239" s="103" t="s">
        <v>192</v>
      </c>
      <c r="E239" s="123" t="s">
        <v>438</v>
      </c>
      <c r="F239" s="72"/>
      <c r="G239" s="101">
        <f t="shared" si="50"/>
        <v>1718.6</v>
      </c>
      <c r="H239" s="101">
        <f>SUM(H241)</f>
        <v>1718.6</v>
      </c>
      <c r="I239" s="101">
        <f>SUM(I241)</f>
        <v>0</v>
      </c>
      <c r="J239" s="101">
        <f t="shared" si="59"/>
        <v>3000</v>
      </c>
      <c r="K239" s="101">
        <f>SUM(K241)</f>
        <v>3000</v>
      </c>
      <c r="L239" s="101">
        <f>SUM(L241)</f>
        <v>0</v>
      </c>
      <c r="M239" s="101">
        <f t="shared" si="60"/>
        <v>3000</v>
      </c>
      <c r="N239" s="101">
        <f>SUM(N241)</f>
        <v>3000</v>
      </c>
      <c r="O239" s="101">
        <f>SUM(O241)</f>
        <v>0</v>
      </c>
      <c r="P239" s="101">
        <f t="shared" si="56"/>
        <v>0</v>
      </c>
      <c r="Q239" s="101">
        <f t="shared" si="57"/>
        <v>0</v>
      </c>
      <c r="R239" s="101">
        <f t="shared" si="58"/>
        <v>0</v>
      </c>
      <c r="S239" s="101">
        <f t="shared" si="63"/>
        <v>3000</v>
      </c>
      <c r="T239" s="101">
        <f>SUM(T241)</f>
        <v>3000</v>
      </c>
      <c r="U239" s="101">
        <f>SUM(U241)</f>
        <v>0</v>
      </c>
      <c r="V239" s="101">
        <f t="shared" si="64"/>
        <v>3000</v>
      </c>
      <c r="W239" s="101">
        <f>SUM(W241)</f>
        <v>3000</v>
      </c>
      <c r="X239" s="101">
        <f>SUM(X241)</f>
        <v>0</v>
      </c>
      <c r="Y239" s="129"/>
      <c r="Z239" s="102"/>
    </row>
    <row r="240" spans="1:26" ht="10.5">
      <c r="A240" s="103"/>
      <c r="B240" s="103"/>
      <c r="C240" s="103"/>
      <c r="D240" s="104"/>
      <c r="E240" s="105" t="s">
        <v>5</v>
      </c>
      <c r="F240" s="72"/>
      <c r="G240" s="101">
        <f t="shared" si="50"/>
        <v>0</v>
      </c>
      <c r="H240" s="101"/>
      <c r="I240" s="101"/>
      <c r="J240" s="101">
        <f t="shared" si="59"/>
        <v>0</v>
      </c>
      <c r="K240" s="101"/>
      <c r="L240" s="101"/>
      <c r="M240" s="101">
        <f t="shared" si="60"/>
        <v>0</v>
      </c>
      <c r="N240" s="101"/>
      <c r="O240" s="101"/>
      <c r="P240" s="101">
        <f t="shared" si="56"/>
        <v>0</v>
      </c>
      <c r="Q240" s="101">
        <f t="shared" si="57"/>
        <v>0</v>
      </c>
      <c r="R240" s="101">
        <f t="shared" si="58"/>
        <v>0</v>
      </c>
      <c r="S240" s="101">
        <f t="shared" si="63"/>
        <v>0</v>
      </c>
      <c r="T240" s="101"/>
      <c r="U240" s="101"/>
      <c r="V240" s="101">
        <f t="shared" si="64"/>
        <v>0</v>
      </c>
      <c r="W240" s="101"/>
      <c r="X240" s="101"/>
      <c r="Y240" s="129"/>
      <c r="Z240" s="102"/>
    </row>
    <row r="241" spans="1:26" ht="10.5">
      <c r="A241" s="103"/>
      <c r="B241" s="103"/>
      <c r="C241" s="103"/>
      <c r="D241" s="104"/>
      <c r="E241" s="105" t="s">
        <v>439</v>
      </c>
      <c r="F241" s="72">
        <v>4234</v>
      </c>
      <c r="G241" s="101">
        <f t="shared" si="50"/>
        <v>1718.6</v>
      </c>
      <c r="H241" s="101">
        <v>1718.6</v>
      </c>
      <c r="I241" s="101"/>
      <c r="J241" s="101">
        <f t="shared" si="59"/>
        <v>3000</v>
      </c>
      <c r="K241" s="101">
        <v>3000</v>
      </c>
      <c r="L241" s="101"/>
      <c r="M241" s="101">
        <f t="shared" si="60"/>
        <v>3000</v>
      </c>
      <c r="N241" s="101">
        <v>3000</v>
      </c>
      <c r="O241" s="101"/>
      <c r="P241" s="101">
        <f t="shared" si="56"/>
        <v>0</v>
      </c>
      <c r="Q241" s="101">
        <f t="shared" si="57"/>
        <v>0</v>
      </c>
      <c r="R241" s="101">
        <f t="shared" si="58"/>
        <v>0</v>
      </c>
      <c r="S241" s="101">
        <f t="shared" si="63"/>
        <v>3000</v>
      </c>
      <c r="T241" s="101">
        <v>3000</v>
      </c>
      <c r="U241" s="101"/>
      <c r="V241" s="101">
        <f t="shared" si="64"/>
        <v>3000</v>
      </c>
      <c r="W241" s="101">
        <v>3000</v>
      </c>
      <c r="X241" s="101"/>
      <c r="Y241" s="129"/>
      <c r="Z241" s="102"/>
    </row>
    <row r="242" spans="1:26" ht="10.5">
      <c r="A242" s="103" t="s">
        <v>447</v>
      </c>
      <c r="B242" s="103" t="s">
        <v>425</v>
      </c>
      <c r="C242" s="103" t="s">
        <v>197</v>
      </c>
      <c r="D242" s="104" t="s">
        <v>197</v>
      </c>
      <c r="E242" s="106" t="s">
        <v>446</v>
      </c>
      <c r="F242" s="113"/>
      <c r="G242" s="101">
        <f t="shared" si="50"/>
        <v>921.9</v>
      </c>
      <c r="H242" s="108">
        <f>SUM(H244)</f>
        <v>921.9</v>
      </c>
      <c r="I242" s="108">
        <f>SUM(I244)</f>
        <v>0</v>
      </c>
      <c r="J242" s="101">
        <f t="shared" si="59"/>
        <v>2000</v>
      </c>
      <c r="K242" s="108">
        <f>SUM(K244)</f>
        <v>2000</v>
      </c>
      <c r="L242" s="108">
        <f>SUM(L244)</f>
        <v>0</v>
      </c>
      <c r="M242" s="101">
        <f t="shared" si="60"/>
        <v>2000</v>
      </c>
      <c r="N242" s="108">
        <f>SUM(N244)</f>
        <v>2000</v>
      </c>
      <c r="O242" s="108">
        <f>SUM(O244)</f>
        <v>0</v>
      </c>
      <c r="P242" s="101">
        <f t="shared" si="56"/>
        <v>0</v>
      </c>
      <c r="Q242" s="101">
        <f t="shared" si="57"/>
        <v>0</v>
      </c>
      <c r="R242" s="101">
        <f t="shared" si="58"/>
        <v>0</v>
      </c>
      <c r="S242" s="101">
        <f t="shared" si="63"/>
        <v>2000</v>
      </c>
      <c r="T242" s="108">
        <f>SUM(T244)</f>
        <v>2000</v>
      </c>
      <c r="U242" s="108">
        <f>SUM(U244)</f>
        <v>0</v>
      </c>
      <c r="V242" s="101">
        <f t="shared" si="64"/>
        <v>2000</v>
      </c>
      <c r="W242" s="108">
        <f>SUM(W244)</f>
        <v>2000</v>
      </c>
      <c r="X242" s="108">
        <f>SUM(X244)</f>
        <v>0</v>
      </c>
      <c r="Y242" s="129"/>
      <c r="Z242" s="102"/>
    </row>
    <row r="243" spans="1:26" ht="10.5">
      <c r="A243" s="103"/>
      <c r="B243" s="103"/>
      <c r="C243" s="103"/>
      <c r="D243" s="104"/>
      <c r="E243" s="105" t="s">
        <v>5</v>
      </c>
      <c r="F243" s="113"/>
      <c r="G243" s="101">
        <f t="shared" si="50"/>
        <v>0</v>
      </c>
      <c r="H243" s="101"/>
      <c r="I243" s="101"/>
      <c r="J243" s="101">
        <f t="shared" si="59"/>
        <v>0</v>
      </c>
      <c r="K243" s="108"/>
      <c r="L243" s="108"/>
      <c r="M243" s="101">
        <f t="shared" si="60"/>
        <v>0</v>
      </c>
      <c r="N243" s="101"/>
      <c r="O243" s="101"/>
      <c r="P243" s="101">
        <f t="shared" si="56"/>
        <v>0</v>
      </c>
      <c r="Q243" s="101">
        <f t="shared" si="57"/>
        <v>0</v>
      </c>
      <c r="R243" s="101">
        <f t="shared" si="58"/>
        <v>0</v>
      </c>
      <c r="S243" s="101">
        <f t="shared" si="63"/>
        <v>0</v>
      </c>
      <c r="T243" s="101"/>
      <c r="U243" s="101"/>
      <c r="V243" s="101">
        <f t="shared" si="64"/>
        <v>0</v>
      </c>
      <c r="W243" s="101"/>
      <c r="X243" s="101"/>
      <c r="Y243" s="129"/>
      <c r="Z243" s="102"/>
    </row>
    <row r="244" spans="1:26" ht="10.5">
      <c r="A244" s="103"/>
      <c r="B244" s="103"/>
      <c r="C244" s="103"/>
      <c r="D244" s="104"/>
      <c r="E244" s="105" t="s">
        <v>439</v>
      </c>
      <c r="F244" s="72">
        <v>4234</v>
      </c>
      <c r="G244" s="101">
        <f t="shared" si="50"/>
        <v>921.9</v>
      </c>
      <c r="H244" s="101">
        <v>921.9</v>
      </c>
      <c r="I244" s="101"/>
      <c r="J244" s="101">
        <f t="shared" si="59"/>
        <v>2000</v>
      </c>
      <c r="K244" s="108">
        <v>2000</v>
      </c>
      <c r="L244" s="108"/>
      <c r="M244" s="101">
        <f t="shared" si="60"/>
        <v>2000</v>
      </c>
      <c r="N244" s="101">
        <v>2000</v>
      </c>
      <c r="O244" s="101"/>
      <c r="P244" s="101">
        <f t="shared" si="56"/>
        <v>0</v>
      </c>
      <c r="Q244" s="101">
        <f t="shared" si="57"/>
        <v>0</v>
      </c>
      <c r="R244" s="101">
        <f t="shared" si="58"/>
        <v>0</v>
      </c>
      <c r="S244" s="101">
        <f t="shared" si="63"/>
        <v>2000</v>
      </c>
      <c r="T244" s="101">
        <v>2000</v>
      </c>
      <c r="U244" s="101"/>
      <c r="V244" s="101">
        <f t="shared" si="64"/>
        <v>2000</v>
      </c>
      <c r="W244" s="101">
        <v>2000</v>
      </c>
      <c r="X244" s="101"/>
      <c r="Y244" s="129"/>
      <c r="Z244" s="102"/>
    </row>
    <row r="245" spans="1:26" ht="21">
      <c r="A245" s="103" t="s">
        <v>449</v>
      </c>
      <c r="B245" s="103" t="s">
        <v>425</v>
      </c>
      <c r="C245" s="103" t="s">
        <v>219</v>
      </c>
      <c r="D245" s="103" t="s">
        <v>189</v>
      </c>
      <c r="E245" s="106" t="s">
        <v>450</v>
      </c>
      <c r="F245" s="104"/>
      <c r="G245" s="101">
        <f t="shared" si="50"/>
        <v>12283.9</v>
      </c>
      <c r="H245" s="101">
        <f>+H246+H250</f>
        <v>12283.9</v>
      </c>
      <c r="I245" s="101">
        <f>+I246+I250</f>
        <v>0</v>
      </c>
      <c r="J245" s="101">
        <f t="shared" si="59"/>
        <v>15500</v>
      </c>
      <c r="K245" s="101">
        <f>+K246</f>
        <v>15500</v>
      </c>
      <c r="L245" s="101">
        <f>+L246</f>
        <v>0</v>
      </c>
      <c r="M245" s="101">
        <f t="shared" si="60"/>
        <v>15500</v>
      </c>
      <c r="N245" s="101">
        <f>+N246+N250</f>
        <v>15500</v>
      </c>
      <c r="O245" s="101">
        <f>+O246+O250</f>
        <v>0</v>
      </c>
      <c r="P245" s="101">
        <f t="shared" si="56"/>
        <v>0</v>
      </c>
      <c r="Q245" s="101">
        <f t="shared" si="57"/>
        <v>0</v>
      </c>
      <c r="R245" s="101">
        <f t="shared" si="58"/>
        <v>0</v>
      </c>
      <c r="S245" s="101">
        <f t="shared" si="63"/>
        <v>15500</v>
      </c>
      <c r="T245" s="101">
        <f>+T246+T250</f>
        <v>15500</v>
      </c>
      <c r="U245" s="101">
        <f>+U246+U250</f>
        <v>0</v>
      </c>
      <c r="V245" s="101">
        <f t="shared" si="64"/>
        <v>15500</v>
      </c>
      <c r="W245" s="101">
        <f>+W246+W250</f>
        <v>15500</v>
      </c>
      <c r="X245" s="101">
        <f>+X246+X250</f>
        <v>0</v>
      </c>
      <c r="Y245" s="129"/>
      <c r="Z245" s="102"/>
    </row>
    <row r="246" spans="1:26" ht="42">
      <c r="A246" s="103" t="s">
        <v>424</v>
      </c>
      <c r="B246" s="103" t="s">
        <v>425</v>
      </c>
      <c r="C246" s="103" t="s">
        <v>219</v>
      </c>
      <c r="D246" s="103" t="s">
        <v>208</v>
      </c>
      <c r="E246" s="105" t="s">
        <v>426</v>
      </c>
      <c r="F246" s="72"/>
      <c r="G246" s="101">
        <f t="shared" si="50"/>
        <v>12283.9</v>
      </c>
      <c r="H246" s="101">
        <f>SUM(H248:H249)</f>
        <v>12283.9</v>
      </c>
      <c r="I246" s="101">
        <f>SUM(I248:I249)</f>
        <v>0</v>
      </c>
      <c r="J246" s="101">
        <f t="shared" si="59"/>
        <v>15500</v>
      </c>
      <c r="K246" s="101">
        <f>SUM(K248:K249)</f>
        <v>15500</v>
      </c>
      <c r="L246" s="101">
        <f>SUM(L248:L249)</f>
        <v>0</v>
      </c>
      <c r="M246" s="101">
        <f t="shared" si="60"/>
        <v>15500</v>
      </c>
      <c r="N246" s="101">
        <f>SUM(N248:N249)</f>
        <v>15500</v>
      </c>
      <c r="O246" s="101">
        <f>SUM(O248:O249)</f>
        <v>0</v>
      </c>
      <c r="P246" s="101">
        <f t="shared" si="56"/>
        <v>0</v>
      </c>
      <c r="Q246" s="101">
        <f t="shared" si="57"/>
        <v>0</v>
      </c>
      <c r="R246" s="101">
        <f t="shared" si="58"/>
        <v>0</v>
      </c>
      <c r="S246" s="101">
        <f t="shared" si="63"/>
        <v>15500</v>
      </c>
      <c r="T246" s="101">
        <f>SUM(T248:T249)</f>
        <v>15500</v>
      </c>
      <c r="U246" s="101">
        <f>SUM(U248:U249)</f>
        <v>0</v>
      </c>
      <c r="V246" s="101">
        <f t="shared" si="64"/>
        <v>15500</v>
      </c>
      <c r="W246" s="101">
        <f>SUM(W248:W249)</f>
        <v>15500</v>
      </c>
      <c r="X246" s="101">
        <f>SUM(X248:X249)</f>
        <v>0</v>
      </c>
      <c r="Y246" s="129"/>
      <c r="Z246" s="102"/>
    </row>
    <row r="247" spans="1:26" ht="10.5">
      <c r="A247" s="103"/>
      <c r="B247" s="103"/>
      <c r="C247" s="103"/>
      <c r="D247" s="104"/>
      <c r="E247" s="105" t="s">
        <v>5</v>
      </c>
      <c r="F247" s="72"/>
      <c r="G247" s="101">
        <f t="shared" si="50"/>
        <v>0</v>
      </c>
      <c r="H247" s="101"/>
      <c r="I247" s="101"/>
      <c r="J247" s="101">
        <f t="shared" si="59"/>
        <v>0</v>
      </c>
      <c r="K247" s="101"/>
      <c r="L247" s="101"/>
      <c r="M247" s="101">
        <f t="shared" si="60"/>
        <v>0</v>
      </c>
      <c r="N247" s="101"/>
      <c r="O247" s="101"/>
      <c r="P247" s="101">
        <f t="shared" si="56"/>
        <v>0</v>
      </c>
      <c r="Q247" s="101">
        <f t="shared" si="57"/>
        <v>0</v>
      </c>
      <c r="R247" s="101">
        <f t="shared" si="58"/>
        <v>0</v>
      </c>
      <c r="S247" s="101">
        <f t="shared" si="63"/>
        <v>0</v>
      </c>
      <c r="T247" s="101"/>
      <c r="U247" s="101"/>
      <c r="V247" s="101">
        <f t="shared" si="64"/>
        <v>0</v>
      </c>
      <c r="W247" s="101"/>
      <c r="X247" s="101"/>
      <c r="Y247" s="129"/>
      <c r="Z247" s="102"/>
    </row>
    <row r="248" spans="1:26" ht="10.5">
      <c r="A248" s="103"/>
      <c r="B248" s="103"/>
      <c r="C248" s="103"/>
      <c r="D248" s="104"/>
      <c r="E248" s="109" t="s">
        <v>360</v>
      </c>
      <c r="F248" s="72">
        <v>4639</v>
      </c>
      <c r="G248" s="101">
        <f t="shared" si="50"/>
        <v>12283.9</v>
      </c>
      <c r="H248" s="101">
        <v>12283.9</v>
      </c>
      <c r="I248" s="101"/>
      <c r="J248" s="101">
        <f t="shared" si="59"/>
        <v>15000</v>
      </c>
      <c r="K248" s="101">
        <v>15000</v>
      </c>
      <c r="L248" s="101"/>
      <c r="M248" s="101">
        <f t="shared" si="60"/>
        <v>15500</v>
      </c>
      <c r="N248" s="101">
        <v>15500</v>
      </c>
      <c r="O248" s="101"/>
      <c r="P248" s="101">
        <f t="shared" si="56"/>
        <v>500</v>
      </c>
      <c r="Q248" s="101">
        <f t="shared" si="57"/>
        <v>500</v>
      </c>
      <c r="R248" s="101">
        <f t="shared" si="58"/>
        <v>0</v>
      </c>
      <c r="S248" s="101">
        <f t="shared" si="63"/>
        <v>15500</v>
      </c>
      <c r="T248" s="101">
        <v>15500</v>
      </c>
      <c r="U248" s="101"/>
      <c r="V248" s="101">
        <f t="shared" si="64"/>
        <v>15500</v>
      </c>
      <c r="W248" s="101">
        <v>15500</v>
      </c>
      <c r="X248" s="101"/>
      <c r="Y248" s="129"/>
      <c r="Z248" s="102"/>
    </row>
    <row r="249" spans="1:26" ht="31.5">
      <c r="A249" s="103"/>
      <c r="B249" s="103"/>
      <c r="C249" s="103"/>
      <c r="D249" s="104"/>
      <c r="E249" s="109" t="s">
        <v>362</v>
      </c>
      <c r="F249" s="72">
        <v>4819</v>
      </c>
      <c r="G249" s="101">
        <f t="shared" si="50"/>
        <v>0</v>
      </c>
      <c r="H249" s="101"/>
      <c r="I249" s="101"/>
      <c r="J249" s="101">
        <f t="shared" si="59"/>
        <v>500</v>
      </c>
      <c r="K249" s="101">
        <v>500</v>
      </c>
      <c r="L249" s="101"/>
      <c r="M249" s="101">
        <f t="shared" si="60"/>
        <v>0</v>
      </c>
      <c r="N249" s="101"/>
      <c r="O249" s="101"/>
      <c r="P249" s="101">
        <f t="shared" si="56"/>
        <v>-500</v>
      </c>
      <c r="Q249" s="101">
        <f t="shared" si="57"/>
        <v>-500</v>
      </c>
      <c r="R249" s="101">
        <f t="shared" si="58"/>
        <v>0</v>
      </c>
      <c r="S249" s="101">
        <f t="shared" si="63"/>
        <v>0</v>
      </c>
      <c r="T249" s="101"/>
      <c r="U249" s="101"/>
      <c r="V249" s="101">
        <f t="shared" si="64"/>
        <v>0</v>
      </c>
      <c r="W249" s="101"/>
      <c r="X249" s="101"/>
      <c r="Y249" s="129"/>
      <c r="Z249" s="102"/>
    </row>
    <row r="250" spans="1:26" ht="21">
      <c r="A250" s="72" t="s">
        <v>279</v>
      </c>
      <c r="B250" s="72" t="s">
        <v>265</v>
      </c>
      <c r="C250" s="72" t="s">
        <v>219</v>
      </c>
      <c r="D250" s="72" t="s">
        <v>197</v>
      </c>
      <c r="E250" s="109" t="s">
        <v>280</v>
      </c>
      <c r="F250" s="72"/>
      <c r="G250" s="101">
        <f t="shared" si="50"/>
        <v>0</v>
      </c>
      <c r="H250" s="101">
        <f>+H251</f>
        <v>0</v>
      </c>
      <c r="I250" s="101">
        <f>+I252+I253</f>
        <v>0</v>
      </c>
      <c r="J250" s="101"/>
      <c r="K250" s="101"/>
      <c r="L250" s="101"/>
      <c r="M250" s="101"/>
      <c r="N250" s="101"/>
      <c r="O250" s="101">
        <f>+O252+O253</f>
        <v>0</v>
      </c>
      <c r="P250" s="101">
        <f t="shared" si="56"/>
        <v>0</v>
      </c>
      <c r="Q250" s="101">
        <f t="shared" si="57"/>
        <v>0</v>
      </c>
      <c r="R250" s="101">
        <f t="shared" si="58"/>
        <v>0</v>
      </c>
      <c r="S250" s="101"/>
      <c r="T250" s="101"/>
      <c r="U250" s="101">
        <f>+U252+U253</f>
        <v>0</v>
      </c>
      <c r="V250" s="101"/>
      <c r="W250" s="101"/>
      <c r="X250" s="101">
        <f>+X252+X253</f>
        <v>0</v>
      </c>
      <c r="Y250" s="129"/>
      <c r="Z250" s="102"/>
    </row>
    <row r="251" spans="1:26" ht="21">
      <c r="A251" s="103"/>
      <c r="B251" s="103"/>
      <c r="C251" s="103"/>
      <c r="D251" s="104"/>
      <c r="E251" s="109" t="s">
        <v>347</v>
      </c>
      <c r="F251" s="72">
        <v>4251</v>
      </c>
      <c r="G251" s="101">
        <f>+H251+I251</f>
        <v>0</v>
      </c>
      <c r="H251" s="101"/>
      <c r="I251" s="101"/>
      <c r="J251" s="101"/>
      <c r="K251" s="101"/>
      <c r="L251" s="101"/>
      <c r="M251" s="101"/>
      <c r="N251" s="101"/>
      <c r="O251" s="101"/>
      <c r="P251" s="101">
        <f t="shared" si="56"/>
        <v>0</v>
      </c>
      <c r="Q251" s="101">
        <f t="shared" si="57"/>
        <v>0</v>
      </c>
      <c r="R251" s="101">
        <f t="shared" si="58"/>
        <v>0</v>
      </c>
      <c r="S251" s="101"/>
      <c r="T251" s="101"/>
      <c r="U251" s="101"/>
      <c r="V251" s="101"/>
      <c r="W251" s="101"/>
      <c r="X251" s="101"/>
      <c r="Y251" s="129"/>
      <c r="Z251" s="102"/>
    </row>
    <row r="252" spans="1:26" ht="10.5">
      <c r="A252" s="103"/>
      <c r="B252" s="103"/>
      <c r="C252" s="103"/>
      <c r="D252" s="104"/>
      <c r="E252" s="109" t="s">
        <v>477</v>
      </c>
      <c r="F252" s="72">
        <v>5131</v>
      </c>
      <c r="G252" s="101">
        <f>+H252+I252</f>
        <v>0</v>
      </c>
      <c r="H252" s="101"/>
      <c r="I252" s="101"/>
      <c r="J252" s="101"/>
      <c r="K252" s="101"/>
      <c r="L252" s="101"/>
      <c r="M252" s="101"/>
      <c r="N252" s="101"/>
      <c r="O252" s="101"/>
      <c r="P252" s="101">
        <f t="shared" si="56"/>
        <v>0</v>
      </c>
      <c r="Q252" s="101">
        <f t="shared" si="57"/>
        <v>0</v>
      </c>
      <c r="R252" s="101">
        <f t="shared" si="58"/>
        <v>0</v>
      </c>
      <c r="S252" s="101"/>
      <c r="T252" s="101"/>
      <c r="U252" s="101"/>
      <c r="V252" s="101"/>
      <c r="W252" s="101"/>
      <c r="X252" s="101"/>
      <c r="Y252" s="129"/>
      <c r="Z252" s="102"/>
    </row>
    <row r="253" spans="1:26" ht="21">
      <c r="A253" s="103"/>
      <c r="B253" s="103"/>
      <c r="C253" s="103"/>
      <c r="D253" s="104"/>
      <c r="E253" s="109" t="s">
        <v>375</v>
      </c>
      <c r="F253" s="72">
        <v>5134</v>
      </c>
      <c r="G253" s="101">
        <f>+H253+I253</f>
        <v>0</v>
      </c>
      <c r="H253" s="101"/>
      <c r="I253" s="101"/>
      <c r="J253" s="101"/>
      <c r="K253" s="101"/>
      <c r="L253" s="101"/>
      <c r="M253" s="101"/>
      <c r="N253" s="101"/>
      <c r="O253" s="101"/>
      <c r="P253" s="101">
        <f t="shared" si="56"/>
        <v>0</v>
      </c>
      <c r="Q253" s="101">
        <f t="shared" si="57"/>
        <v>0</v>
      </c>
      <c r="R253" s="101">
        <f t="shared" si="58"/>
        <v>0</v>
      </c>
      <c r="S253" s="101"/>
      <c r="T253" s="101"/>
      <c r="U253" s="101"/>
      <c r="V253" s="101"/>
      <c r="W253" s="101"/>
      <c r="X253" s="101"/>
      <c r="Y253" s="129"/>
      <c r="Z253" s="102"/>
    </row>
    <row r="254" spans="1:26" ht="21">
      <c r="A254" s="103" t="s">
        <v>281</v>
      </c>
      <c r="B254" s="103" t="s">
        <v>282</v>
      </c>
      <c r="C254" s="103" t="s">
        <v>189</v>
      </c>
      <c r="D254" s="104" t="s">
        <v>189</v>
      </c>
      <c r="E254" s="106" t="s">
        <v>283</v>
      </c>
      <c r="F254" s="113"/>
      <c r="G254" s="101">
        <f aca="true" t="shared" si="65" ref="G254:G284">+H254+I254</f>
        <v>1345376</v>
      </c>
      <c r="H254" s="108">
        <f>+H256+H278+H282+H270+H275</f>
        <v>1254465.5</v>
      </c>
      <c r="I254" s="108">
        <f>+I256+I278+I282</f>
        <v>90910.5</v>
      </c>
      <c r="J254" s="101">
        <f t="shared" si="59"/>
        <v>2747533</v>
      </c>
      <c r="K254" s="108">
        <f>+K256+K278+K282</f>
        <v>1590582</v>
      </c>
      <c r="L254" s="108">
        <f>+L256+L278+L282</f>
        <v>1156951</v>
      </c>
      <c r="M254" s="101">
        <f t="shared" si="60"/>
        <v>3330160.7</v>
      </c>
      <c r="N254" s="108">
        <f>+N256+N278+N282+N270+N275</f>
        <v>1830160.7</v>
      </c>
      <c r="O254" s="108">
        <f>+O256+O278+O282</f>
        <v>1500000</v>
      </c>
      <c r="P254" s="101">
        <f t="shared" si="56"/>
        <v>582627.7000000002</v>
      </c>
      <c r="Q254" s="101">
        <f t="shared" si="57"/>
        <v>239578.69999999995</v>
      </c>
      <c r="R254" s="101">
        <f t="shared" si="58"/>
        <v>343049</v>
      </c>
      <c r="S254" s="101">
        <f aca="true" t="shared" si="66" ref="S254:S262">+T254+U254</f>
        <v>2203793.5999999996</v>
      </c>
      <c r="T254" s="108">
        <f>+T256+T278+T282+T270+T275</f>
        <v>2003793.5999999999</v>
      </c>
      <c r="U254" s="108">
        <f>+U256+U278+U282</f>
        <v>200000</v>
      </c>
      <c r="V254" s="101">
        <f aca="true" t="shared" si="67" ref="V254:V262">+W254+X254</f>
        <v>2521343.9</v>
      </c>
      <c r="W254" s="108">
        <f>+W256+W278+W282+W270+W275</f>
        <v>2191343.9</v>
      </c>
      <c r="X254" s="108">
        <f>+X256+X278+X282</f>
        <v>330000</v>
      </c>
      <c r="Y254" s="129"/>
      <c r="Z254" s="102"/>
    </row>
    <row r="255" spans="1:26" ht="10.5">
      <c r="A255" s="103"/>
      <c r="B255" s="103"/>
      <c r="C255" s="103"/>
      <c r="D255" s="104"/>
      <c r="E255" s="105" t="s">
        <v>5</v>
      </c>
      <c r="F255" s="104"/>
      <c r="G255" s="101">
        <f t="shared" si="65"/>
        <v>0</v>
      </c>
      <c r="H255" s="101"/>
      <c r="I255" s="101"/>
      <c r="J255" s="101">
        <f t="shared" si="59"/>
        <v>0</v>
      </c>
      <c r="K255" s="101"/>
      <c r="L255" s="101"/>
      <c r="M255" s="101">
        <f t="shared" si="60"/>
        <v>0</v>
      </c>
      <c r="N255" s="101"/>
      <c r="O255" s="101"/>
      <c r="P255" s="101">
        <f t="shared" si="56"/>
        <v>0</v>
      </c>
      <c r="Q255" s="101">
        <f t="shared" si="57"/>
        <v>0</v>
      </c>
      <c r="R255" s="101">
        <f t="shared" si="58"/>
        <v>0</v>
      </c>
      <c r="S255" s="101">
        <f t="shared" si="66"/>
        <v>0</v>
      </c>
      <c r="T255" s="101"/>
      <c r="U255" s="101"/>
      <c r="V255" s="101">
        <f t="shared" si="67"/>
        <v>0</v>
      </c>
      <c r="W255" s="101"/>
      <c r="X255" s="101"/>
      <c r="Y255" s="129"/>
      <c r="Z255" s="102"/>
    </row>
    <row r="256" spans="1:26" ht="31.5">
      <c r="A256" s="103" t="s">
        <v>284</v>
      </c>
      <c r="B256" s="103" t="s">
        <v>282</v>
      </c>
      <c r="C256" s="103" t="s">
        <v>192</v>
      </c>
      <c r="D256" s="104" t="s">
        <v>189</v>
      </c>
      <c r="E256" s="106" t="s">
        <v>285</v>
      </c>
      <c r="F256" s="113"/>
      <c r="G256" s="101">
        <f t="shared" si="65"/>
        <v>924894.7</v>
      </c>
      <c r="H256" s="108">
        <f>+H258+H268</f>
        <v>833984.2</v>
      </c>
      <c r="I256" s="108">
        <f>+I258</f>
        <v>90910.5</v>
      </c>
      <c r="J256" s="101">
        <f t="shared" si="59"/>
        <v>1390583</v>
      </c>
      <c r="K256" s="108">
        <f>+K258</f>
        <v>1060582</v>
      </c>
      <c r="L256" s="108">
        <f>+L258</f>
        <v>330001</v>
      </c>
      <c r="M256" s="101">
        <f t="shared" si="60"/>
        <v>1662497.4</v>
      </c>
      <c r="N256" s="108">
        <f>+N258+N268</f>
        <v>1162497.4</v>
      </c>
      <c r="O256" s="108">
        <f>+O258</f>
        <v>500000</v>
      </c>
      <c r="P256" s="101">
        <f t="shared" si="56"/>
        <v>271914.3999999999</v>
      </c>
      <c r="Q256" s="101">
        <f t="shared" si="57"/>
        <v>101915.3999999999</v>
      </c>
      <c r="R256" s="101">
        <f t="shared" si="58"/>
        <v>169999</v>
      </c>
      <c r="S256" s="101">
        <f t="shared" si="66"/>
        <v>1466784.4</v>
      </c>
      <c r="T256" s="108">
        <f>+T258+T268</f>
        <v>1266784.4</v>
      </c>
      <c r="U256" s="108">
        <f>+U258+U268</f>
        <v>200000</v>
      </c>
      <c r="V256" s="101">
        <f t="shared" si="67"/>
        <v>1536965.2</v>
      </c>
      <c r="W256" s="108">
        <f>+W258+W268</f>
        <v>1376965.2</v>
      </c>
      <c r="X256" s="108">
        <f>+X258+X268</f>
        <v>160000</v>
      </c>
      <c r="Y256" s="129"/>
      <c r="Z256" s="102"/>
    </row>
    <row r="257" spans="1:26" ht="10.5">
      <c r="A257" s="103"/>
      <c r="B257" s="103"/>
      <c r="C257" s="103"/>
      <c r="D257" s="104"/>
      <c r="E257" s="105" t="s">
        <v>194</v>
      </c>
      <c r="F257" s="104"/>
      <c r="G257" s="101">
        <f t="shared" si="65"/>
        <v>0</v>
      </c>
      <c r="H257" s="101"/>
      <c r="I257" s="101"/>
      <c r="J257" s="101">
        <f t="shared" si="59"/>
        <v>0</v>
      </c>
      <c r="K257" s="101"/>
      <c r="L257" s="101"/>
      <c r="M257" s="101">
        <f t="shared" si="60"/>
        <v>0</v>
      </c>
      <c r="N257" s="101"/>
      <c r="O257" s="101"/>
      <c r="P257" s="101">
        <f t="shared" si="56"/>
        <v>0</v>
      </c>
      <c r="Q257" s="101">
        <f t="shared" si="57"/>
        <v>0</v>
      </c>
      <c r="R257" s="101">
        <f t="shared" si="58"/>
        <v>0</v>
      </c>
      <c r="S257" s="101">
        <f t="shared" si="66"/>
        <v>0</v>
      </c>
      <c r="T257" s="101"/>
      <c r="U257" s="101"/>
      <c r="V257" s="101">
        <f t="shared" si="67"/>
        <v>0</v>
      </c>
      <c r="W257" s="101"/>
      <c r="X257" s="101"/>
      <c r="Y257" s="129"/>
      <c r="Z257" s="102"/>
    </row>
    <row r="258" spans="1:26" ht="21">
      <c r="A258" s="72" t="s">
        <v>286</v>
      </c>
      <c r="B258" s="72" t="s">
        <v>282</v>
      </c>
      <c r="C258" s="72" t="s">
        <v>192</v>
      </c>
      <c r="D258" s="72" t="s">
        <v>192</v>
      </c>
      <c r="E258" s="105" t="s">
        <v>287</v>
      </c>
      <c r="F258" s="104"/>
      <c r="G258" s="101">
        <f t="shared" si="65"/>
        <v>924894.7</v>
      </c>
      <c r="H258" s="101">
        <f>SUM(H262:H266)</f>
        <v>833984.2</v>
      </c>
      <c r="I258" s="101">
        <f>SUM(I262:I267)</f>
        <v>90910.5</v>
      </c>
      <c r="J258" s="101">
        <f t="shared" si="59"/>
        <v>1390583</v>
      </c>
      <c r="K258" s="101">
        <f>SUM(K260:K262)</f>
        <v>1060582</v>
      </c>
      <c r="L258" s="101">
        <f>SUM(L262:L267)</f>
        <v>330001</v>
      </c>
      <c r="M258" s="101">
        <f t="shared" si="60"/>
        <v>1662497.4</v>
      </c>
      <c r="N258" s="101">
        <f>SUM(N262:N266)</f>
        <v>1162497.4</v>
      </c>
      <c r="O258" s="101">
        <f>SUM(O262:O267)</f>
        <v>500000</v>
      </c>
      <c r="P258" s="101">
        <f t="shared" si="56"/>
        <v>271914.3999999999</v>
      </c>
      <c r="Q258" s="101">
        <f t="shared" si="57"/>
        <v>101915.3999999999</v>
      </c>
      <c r="R258" s="101">
        <f t="shared" si="58"/>
        <v>169999</v>
      </c>
      <c r="S258" s="101">
        <f t="shared" si="66"/>
        <v>1466784.4</v>
      </c>
      <c r="T258" s="101">
        <f>SUM(T262:T266)</f>
        <v>1266784.4</v>
      </c>
      <c r="U258" s="101">
        <f>SUM(U262:U267)</f>
        <v>200000</v>
      </c>
      <c r="V258" s="101">
        <f t="shared" si="67"/>
        <v>1536965.2</v>
      </c>
      <c r="W258" s="101">
        <f>SUM(W262:W266)</f>
        <v>1376965.2</v>
      </c>
      <c r="X258" s="101">
        <f>SUM(X262:X267)</f>
        <v>160000</v>
      </c>
      <c r="Y258" s="129"/>
      <c r="Z258" s="102"/>
    </row>
    <row r="259" spans="1:26" ht="10.5">
      <c r="A259" s="103"/>
      <c r="B259" s="103"/>
      <c r="C259" s="103"/>
      <c r="D259" s="104"/>
      <c r="E259" s="105" t="s">
        <v>5</v>
      </c>
      <c r="F259" s="104"/>
      <c r="G259" s="101">
        <f t="shared" si="65"/>
        <v>0</v>
      </c>
      <c r="H259" s="101"/>
      <c r="I259" s="101"/>
      <c r="J259" s="101">
        <f t="shared" si="59"/>
        <v>0</v>
      </c>
      <c r="K259" s="101"/>
      <c r="L259" s="101"/>
      <c r="M259" s="101">
        <f t="shared" si="60"/>
        <v>0</v>
      </c>
      <c r="N259" s="101"/>
      <c r="O259" s="101"/>
      <c r="P259" s="101">
        <f t="shared" si="56"/>
        <v>0</v>
      </c>
      <c r="Q259" s="101">
        <f t="shared" si="57"/>
        <v>0</v>
      </c>
      <c r="R259" s="101">
        <f t="shared" si="58"/>
        <v>0</v>
      </c>
      <c r="S259" s="101">
        <f t="shared" si="66"/>
        <v>0</v>
      </c>
      <c r="T259" s="101"/>
      <c r="U259" s="101"/>
      <c r="V259" s="101">
        <f t="shared" si="67"/>
        <v>0</v>
      </c>
      <c r="W259" s="101"/>
      <c r="X259" s="101"/>
      <c r="Y259" s="129"/>
      <c r="Z259" s="102"/>
    </row>
    <row r="260" spans="1:26" ht="10.5">
      <c r="A260" s="103"/>
      <c r="B260" s="103"/>
      <c r="C260" s="103"/>
      <c r="D260" s="104"/>
      <c r="E260" s="105" t="s">
        <v>351</v>
      </c>
      <c r="F260" s="72">
        <v>4261</v>
      </c>
      <c r="G260" s="101"/>
      <c r="H260" s="101"/>
      <c r="I260" s="101"/>
      <c r="J260" s="101">
        <f t="shared" si="59"/>
        <v>20000</v>
      </c>
      <c r="K260" s="101">
        <v>20000</v>
      </c>
      <c r="L260" s="101"/>
      <c r="M260" s="101">
        <f t="shared" si="60"/>
        <v>20000</v>
      </c>
      <c r="N260" s="101">
        <v>20000</v>
      </c>
      <c r="O260" s="101"/>
      <c r="P260" s="101">
        <f t="shared" si="56"/>
        <v>0</v>
      </c>
      <c r="Q260" s="101">
        <f t="shared" si="57"/>
        <v>0</v>
      </c>
      <c r="R260" s="101">
        <f t="shared" si="58"/>
        <v>0</v>
      </c>
      <c r="S260" s="101">
        <f t="shared" si="66"/>
        <v>20000</v>
      </c>
      <c r="T260" s="101">
        <v>20000</v>
      </c>
      <c r="U260" s="101"/>
      <c r="V260" s="101">
        <f t="shared" si="67"/>
        <v>20000</v>
      </c>
      <c r="W260" s="101">
        <v>20000</v>
      </c>
      <c r="X260" s="101"/>
      <c r="Y260" s="129"/>
      <c r="Z260" s="102"/>
    </row>
    <row r="261" spans="1:26" ht="21">
      <c r="A261" s="103"/>
      <c r="B261" s="103"/>
      <c r="C261" s="103"/>
      <c r="D261" s="104"/>
      <c r="E261" s="105" t="s">
        <v>355</v>
      </c>
      <c r="F261" s="72">
        <v>4267</v>
      </c>
      <c r="G261" s="101"/>
      <c r="H261" s="101"/>
      <c r="I261" s="101"/>
      <c r="J261" s="101">
        <f t="shared" si="59"/>
        <v>20000</v>
      </c>
      <c r="K261" s="101">
        <v>20000</v>
      </c>
      <c r="L261" s="101"/>
      <c r="M261" s="101">
        <f t="shared" si="60"/>
        <v>20000</v>
      </c>
      <c r="N261" s="101">
        <v>20000</v>
      </c>
      <c r="O261" s="101"/>
      <c r="P261" s="101">
        <f t="shared" si="56"/>
        <v>0</v>
      </c>
      <c r="Q261" s="101">
        <f t="shared" si="57"/>
        <v>0</v>
      </c>
      <c r="R261" s="101">
        <f t="shared" si="58"/>
        <v>0</v>
      </c>
      <c r="S261" s="101">
        <f t="shared" si="66"/>
        <v>20000</v>
      </c>
      <c r="T261" s="101">
        <v>20000</v>
      </c>
      <c r="U261" s="101"/>
      <c r="V261" s="101">
        <f t="shared" si="67"/>
        <v>20000</v>
      </c>
      <c r="W261" s="101">
        <v>20000</v>
      </c>
      <c r="X261" s="101"/>
      <c r="Y261" s="129"/>
      <c r="Z261" s="102"/>
    </row>
    <row r="262" spans="1:26" ht="31.5">
      <c r="A262" s="103"/>
      <c r="B262" s="103"/>
      <c r="C262" s="103"/>
      <c r="D262" s="104"/>
      <c r="E262" s="109" t="s">
        <v>357</v>
      </c>
      <c r="F262" s="72">
        <v>4511</v>
      </c>
      <c r="G262" s="101">
        <f t="shared" si="65"/>
        <v>832241.2</v>
      </c>
      <c r="H262" s="101">
        <v>832241.2</v>
      </c>
      <c r="I262" s="108"/>
      <c r="J262" s="101">
        <f t="shared" si="59"/>
        <v>1020582</v>
      </c>
      <c r="K262" s="108">
        <v>1020582</v>
      </c>
      <c r="L262" s="108"/>
      <c r="M262" s="101">
        <f t="shared" si="60"/>
        <v>1162497.4</v>
      </c>
      <c r="N262" s="108">
        <v>1162497.4</v>
      </c>
      <c r="O262" s="108"/>
      <c r="P262" s="101">
        <f t="shared" si="56"/>
        <v>141915.3999999999</v>
      </c>
      <c r="Q262" s="101">
        <f t="shared" si="57"/>
        <v>141915.3999999999</v>
      </c>
      <c r="R262" s="101">
        <f t="shared" si="58"/>
        <v>0</v>
      </c>
      <c r="S262" s="101">
        <f t="shared" si="66"/>
        <v>1266784.4</v>
      </c>
      <c r="T262" s="108">
        <v>1266784.4</v>
      </c>
      <c r="U262" s="108"/>
      <c r="V262" s="101">
        <f t="shared" si="67"/>
        <v>1376965.2</v>
      </c>
      <c r="W262" s="108">
        <v>1376965.2</v>
      </c>
      <c r="X262" s="108"/>
      <c r="Y262" s="129"/>
      <c r="Z262" s="102"/>
    </row>
    <row r="263" spans="1:26" ht="10.5">
      <c r="A263" s="103"/>
      <c r="B263" s="103"/>
      <c r="C263" s="103"/>
      <c r="D263" s="104"/>
      <c r="E263" s="105" t="s">
        <v>493</v>
      </c>
      <c r="F263" s="72">
        <v>4823</v>
      </c>
      <c r="G263" s="101">
        <f t="shared" si="65"/>
        <v>1743</v>
      </c>
      <c r="H263" s="101">
        <v>1743</v>
      </c>
      <c r="I263" s="108"/>
      <c r="J263" s="101"/>
      <c r="K263" s="108"/>
      <c r="L263" s="108"/>
      <c r="M263" s="101"/>
      <c r="N263" s="108"/>
      <c r="O263" s="108"/>
      <c r="P263" s="101"/>
      <c r="Q263" s="101"/>
      <c r="R263" s="101"/>
      <c r="S263" s="101"/>
      <c r="T263" s="108"/>
      <c r="U263" s="108"/>
      <c r="V263" s="101"/>
      <c r="W263" s="108"/>
      <c r="X263" s="108"/>
      <c r="Y263" s="129"/>
      <c r="Z263" s="102"/>
    </row>
    <row r="264" spans="1:26" ht="21">
      <c r="A264" s="103"/>
      <c r="B264" s="103"/>
      <c r="C264" s="103"/>
      <c r="D264" s="104"/>
      <c r="E264" s="109" t="s">
        <v>367</v>
      </c>
      <c r="F264" s="72">
        <v>5112</v>
      </c>
      <c r="G264" s="101">
        <f t="shared" si="65"/>
        <v>80435.7</v>
      </c>
      <c r="H264" s="101"/>
      <c r="I264" s="101">
        <v>80435.7</v>
      </c>
      <c r="J264" s="101">
        <f t="shared" si="59"/>
        <v>194200</v>
      </c>
      <c r="K264" s="101"/>
      <c r="L264" s="101">
        <v>194200</v>
      </c>
      <c r="M264" s="101">
        <f t="shared" si="60"/>
        <v>376000</v>
      </c>
      <c r="N264" s="101"/>
      <c r="O264" s="101">
        <v>376000</v>
      </c>
      <c r="P264" s="101">
        <f t="shared" si="56"/>
        <v>181800</v>
      </c>
      <c r="Q264" s="101">
        <f t="shared" si="57"/>
        <v>0</v>
      </c>
      <c r="R264" s="101">
        <f t="shared" si="58"/>
        <v>181800</v>
      </c>
      <c r="S264" s="101">
        <f>+T264+U264</f>
        <v>94000</v>
      </c>
      <c r="T264" s="101"/>
      <c r="U264" s="101">
        <v>94000</v>
      </c>
      <c r="V264" s="101">
        <f>+W264+X264</f>
        <v>84600</v>
      </c>
      <c r="W264" s="101"/>
      <c r="X264" s="101">
        <v>84600</v>
      </c>
      <c r="Y264" s="129"/>
      <c r="Z264" s="102"/>
    </row>
    <row r="265" spans="1:26" ht="21">
      <c r="A265" s="103"/>
      <c r="B265" s="103"/>
      <c r="C265" s="103"/>
      <c r="D265" s="104"/>
      <c r="E265" s="109" t="s">
        <v>369</v>
      </c>
      <c r="F265" s="72">
        <v>5113</v>
      </c>
      <c r="G265" s="101">
        <f t="shared" si="65"/>
        <v>4444.8</v>
      </c>
      <c r="H265" s="101"/>
      <c r="I265" s="101">
        <v>4444.8</v>
      </c>
      <c r="J265" s="101">
        <f t="shared" si="59"/>
        <v>29391</v>
      </c>
      <c r="K265" s="101"/>
      <c r="L265" s="101">
        <v>29391</v>
      </c>
      <c r="M265" s="101">
        <f t="shared" si="60"/>
        <v>47000</v>
      </c>
      <c r="N265" s="101"/>
      <c r="O265" s="101">
        <v>47000</v>
      </c>
      <c r="P265" s="101">
        <f t="shared" si="56"/>
        <v>17609</v>
      </c>
      <c r="Q265" s="101">
        <f t="shared" si="57"/>
        <v>0</v>
      </c>
      <c r="R265" s="101">
        <f t="shared" si="58"/>
        <v>17609</v>
      </c>
      <c r="S265" s="101">
        <f>+T265+U265</f>
        <v>47000</v>
      </c>
      <c r="T265" s="101"/>
      <c r="U265" s="101">
        <v>47000</v>
      </c>
      <c r="V265" s="101">
        <f>+W265+X265</f>
        <v>18800</v>
      </c>
      <c r="W265" s="101"/>
      <c r="X265" s="101">
        <v>18800</v>
      </c>
      <c r="Y265" s="129"/>
      <c r="Z265" s="102"/>
    </row>
    <row r="266" spans="1:26" ht="10.5">
      <c r="A266" s="103"/>
      <c r="B266" s="103"/>
      <c r="C266" s="103"/>
      <c r="D266" s="104"/>
      <c r="E266" s="109" t="s">
        <v>372</v>
      </c>
      <c r="F266" s="72">
        <v>5122</v>
      </c>
      <c r="G266" s="101">
        <f t="shared" si="65"/>
        <v>0</v>
      </c>
      <c r="H266" s="101"/>
      <c r="I266" s="101"/>
      <c r="J266" s="101">
        <f t="shared" si="59"/>
        <v>100000</v>
      </c>
      <c r="K266" s="101"/>
      <c r="L266" s="101">
        <v>100000</v>
      </c>
      <c r="M266" s="101">
        <f t="shared" si="60"/>
        <v>50000</v>
      </c>
      <c r="N266" s="101"/>
      <c r="O266" s="101">
        <v>50000</v>
      </c>
      <c r="P266" s="101">
        <f aca="true" t="shared" si="68" ref="P266:P289">+M266-J266</f>
        <v>-50000</v>
      </c>
      <c r="Q266" s="101">
        <f aca="true" t="shared" si="69" ref="Q266:Q289">+N266-K266</f>
        <v>0</v>
      </c>
      <c r="R266" s="101">
        <f aca="true" t="shared" si="70" ref="R266:R289">+O266-L266</f>
        <v>-50000</v>
      </c>
      <c r="S266" s="101">
        <f>+T266+U266</f>
        <v>50000</v>
      </c>
      <c r="T266" s="101"/>
      <c r="U266" s="101">
        <v>50000</v>
      </c>
      <c r="V266" s="101">
        <f>+W266+X266</f>
        <v>50000</v>
      </c>
      <c r="W266" s="101"/>
      <c r="X266" s="101">
        <v>50000</v>
      </c>
      <c r="Y266" s="129"/>
      <c r="Z266" s="102"/>
    </row>
    <row r="267" spans="1:26" ht="21">
      <c r="A267" s="103"/>
      <c r="B267" s="103"/>
      <c r="C267" s="103"/>
      <c r="D267" s="104"/>
      <c r="E267" s="109" t="s">
        <v>375</v>
      </c>
      <c r="F267" s="72">
        <v>5134</v>
      </c>
      <c r="G267" s="101">
        <f t="shared" si="65"/>
        <v>6030</v>
      </c>
      <c r="H267" s="101"/>
      <c r="I267" s="101">
        <v>6030</v>
      </c>
      <c r="J267" s="101">
        <f t="shared" si="59"/>
        <v>6410</v>
      </c>
      <c r="K267" s="101"/>
      <c r="L267" s="101">
        <v>6410</v>
      </c>
      <c r="M267" s="101">
        <f t="shared" si="60"/>
        <v>27000</v>
      </c>
      <c r="N267" s="101"/>
      <c r="O267" s="101">
        <f>24000+3000</f>
        <v>27000</v>
      </c>
      <c r="P267" s="101">
        <f t="shared" si="68"/>
        <v>20590</v>
      </c>
      <c r="Q267" s="101">
        <f t="shared" si="69"/>
        <v>0</v>
      </c>
      <c r="R267" s="101">
        <f t="shared" si="70"/>
        <v>20590</v>
      </c>
      <c r="S267" s="101">
        <f>+T267+U267</f>
        <v>9000</v>
      </c>
      <c r="T267" s="101"/>
      <c r="U267" s="101">
        <f>3000+6000</f>
        <v>9000</v>
      </c>
      <c r="V267" s="101">
        <f>+W267+X267</f>
        <v>6600</v>
      </c>
      <c r="W267" s="101"/>
      <c r="X267" s="101">
        <f>1200+5400</f>
        <v>6600</v>
      </c>
      <c r="Y267" s="129"/>
      <c r="Z267" s="102"/>
    </row>
    <row r="268" spans="1:26" ht="21">
      <c r="A268" s="72" t="s">
        <v>288</v>
      </c>
      <c r="B268" s="72" t="s">
        <v>282</v>
      </c>
      <c r="C268" s="72" t="s">
        <v>192</v>
      </c>
      <c r="D268" s="72" t="s">
        <v>208</v>
      </c>
      <c r="E268" s="109" t="s">
        <v>289</v>
      </c>
      <c r="F268" s="72"/>
      <c r="G268" s="101">
        <f t="shared" si="65"/>
        <v>0</v>
      </c>
      <c r="H268" s="101">
        <f>+H269</f>
        <v>0</v>
      </c>
      <c r="I268" s="101"/>
      <c r="J268" s="101">
        <f t="shared" si="59"/>
        <v>0</v>
      </c>
      <c r="K268" s="101"/>
      <c r="L268" s="101"/>
      <c r="M268" s="101">
        <f t="shared" si="60"/>
        <v>0</v>
      </c>
      <c r="N268" s="101">
        <f>+N269</f>
        <v>0</v>
      </c>
      <c r="O268" s="101"/>
      <c r="P268" s="101">
        <f t="shared" si="68"/>
        <v>0</v>
      </c>
      <c r="Q268" s="101">
        <f t="shared" si="69"/>
        <v>0</v>
      </c>
      <c r="R268" s="101">
        <f t="shared" si="70"/>
        <v>0</v>
      </c>
      <c r="S268" s="101">
        <f aca="true" t="shared" si="71" ref="S268:S275">+T268+U268</f>
        <v>0</v>
      </c>
      <c r="T268" s="101">
        <f>+T269</f>
        <v>0</v>
      </c>
      <c r="U268" s="101"/>
      <c r="V268" s="101">
        <f aca="true" t="shared" si="72" ref="V268:V276">+W268+X268</f>
        <v>0</v>
      </c>
      <c r="W268" s="101">
        <f>+W269</f>
        <v>0</v>
      </c>
      <c r="X268" s="101"/>
      <c r="Y268" s="163"/>
      <c r="Z268" s="102"/>
    </row>
    <row r="269" spans="1:26" ht="10.5">
      <c r="A269" s="72"/>
      <c r="B269" s="72"/>
      <c r="C269" s="72"/>
      <c r="D269" s="72"/>
      <c r="E269" s="109"/>
      <c r="F269" s="72">
        <v>4239</v>
      </c>
      <c r="G269" s="101">
        <f t="shared" si="65"/>
        <v>0</v>
      </c>
      <c r="H269" s="101"/>
      <c r="I269" s="101"/>
      <c r="J269" s="101">
        <f t="shared" si="59"/>
        <v>0</v>
      </c>
      <c r="K269" s="101"/>
      <c r="L269" s="101"/>
      <c r="M269" s="101">
        <f t="shared" si="60"/>
        <v>0</v>
      </c>
      <c r="N269" s="101"/>
      <c r="O269" s="101"/>
      <c r="P269" s="101">
        <f t="shared" si="68"/>
        <v>0</v>
      </c>
      <c r="Q269" s="101">
        <f t="shared" si="69"/>
        <v>0</v>
      </c>
      <c r="R269" s="101">
        <f t="shared" si="70"/>
        <v>0</v>
      </c>
      <c r="S269" s="101">
        <f t="shared" si="71"/>
        <v>0</v>
      </c>
      <c r="T269" s="101"/>
      <c r="U269" s="101"/>
      <c r="V269" s="101">
        <f t="shared" si="72"/>
        <v>0</v>
      </c>
      <c r="W269" s="101"/>
      <c r="X269" s="101"/>
      <c r="Y269" s="163"/>
      <c r="Z269" s="102"/>
    </row>
    <row r="270" spans="1:26" ht="21">
      <c r="A270" s="72" t="s">
        <v>290</v>
      </c>
      <c r="B270" s="72" t="s">
        <v>282</v>
      </c>
      <c r="C270" s="72" t="s">
        <v>208</v>
      </c>
      <c r="D270" s="72" t="s">
        <v>189</v>
      </c>
      <c r="E270" s="74" t="s">
        <v>291</v>
      </c>
      <c r="F270" s="72"/>
      <c r="G270" s="101">
        <f t="shared" si="65"/>
        <v>0</v>
      </c>
      <c r="H270" s="101">
        <f>+H271+H272</f>
        <v>0</v>
      </c>
      <c r="I270" s="101"/>
      <c r="J270" s="101">
        <f t="shared" si="59"/>
        <v>0</v>
      </c>
      <c r="K270" s="101"/>
      <c r="L270" s="101"/>
      <c r="M270" s="101">
        <f t="shared" si="60"/>
        <v>0</v>
      </c>
      <c r="N270" s="101">
        <f>+N271+N272</f>
        <v>0</v>
      </c>
      <c r="O270" s="101"/>
      <c r="P270" s="101">
        <f t="shared" si="68"/>
        <v>0</v>
      </c>
      <c r="Q270" s="101">
        <f t="shared" si="69"/>
        <v>0</v>
      </c>
      <c r="R270" s="101">
        <f t="shared" si="70"/>
        <v>0</v>
      </c>
      <c r="S270" s="101">
        <f t="shared" si="71"/>
        <v>0</v>
      </c>
      <c r="T270" s="101">
        <f>+T271+T272</f>
        <v>0</v>
      </c>
      <c r="U270" s="101"/>
      <c r="V270" s="101">
        <f t="shared" si="72"/>
        <v>0</v>
      </c>
      <c r="W270" s="101">
        <f>+W271+W272</f>
        <v>0</v>
      </c>
      <c r="X270" s="101"/>
      <c r="Y270" s="163"/>
      <c r="Z270" s="102"/>
    </row>
    <row r="271" spans="1:26" ht="21">
      <c r="A271" s="72" t="s">
        <v>292</v>
      </c>
      <c r="B271" s="72" t="s">
        <v>282</v>
      </c>
      <c r="C271" s="72" t="s">
        <v>208</v>
      </c>
      <c r="D271" s="72" t="s">
        <v>192</v>
      </c>
      <c r="E271" s="109" t="s">
        <v>293</v>
      </c>
      <c r="F271" s="72"/>
      <c r="G271" s="101">
        <f t="shared" si="65"/>
        <v>0</v>
      </c>
      <c r="H271" s="101"/>
      <c r="I271" s="101"/>
      <c r="J271" s="101">
        <f t="shared" si="59"/>
        <v>0</v>
      </c>
      <c r="K271" s="101"/>
      <c r="L271" s="101"/>
      <c r="M271" s="101">
        <f t="shared" si="60"/>
        <v>0</v>
      </c>
      <c r="N271" s="101"/>
      <c r="O271" s="101"/>
      <c r="P271" s="101">
        <f t="shared" si="68"/>
        <v>0</v>
      </c>
      <c r="Q271" s="101">
        <f t="shared" si="69"/>
        <v>0</v>
      </c>
      <c r="R271" s="101">
        <f t="shared" si="70"/>
        <v>0</v>
      </c>
      <c r="S271" s="101">
        <f t="shared" si="71"/>
        <v>0</v>
      </c>
      <c r="T271" s="101"/>
      <c r="U271" s="101"/>
      <c r="V271" s="101">
        <f t="shared" si="72"/>
        <v>0</v>
      </c>
      <c r="W271" s="101"/>
      <c r="X271" s="101"/>
      <c r="Y271" s="163"/>
      <c r="Z271" s="102"/>
    </row>
    <row r="272" spans="1:26" ht="21">
      <c r="A272" s="72" t="s">
        <v>294</v>
      </c>
      <c r="B272" s="72" t="s">
        <v>282</v>
      </c>
      <c r="C272" s="72" t="s">
        <v>208</v>
      </c>
      <c r="D272" s="72" t="s">
        <v>208</v>
      </c>
      <c r="E272" s="109" t="s">
        <v>295</v>
      </c>
      <c r="F272" s="72"/>
      <c r="G272" s="101">
        <f t="shared" si="65"/>
        <v>0</v>
      </c>
      <c r="H272" s="101">
        <f>+H273+H274</f>
        <v>0</v>
      </c>
      <c r="I272" s="101"/>
      <c r="J272" s="101">
        <f t="shared" si="59"/>
        <v>0</v>
      </c>
      <c r="K272" s="101"/>
      <c r="L272" s="101"/>
      <c r="M272" s="101">
        <f t="shared" si="60"/>
        <v>0</v>
      </c>
      <c r="N272" s="101">
        <f>+N273+N274</f>
        <v>0</v>
      </c>
      <c r="O272" s="101"/>
      <c r="P272" s="101">
        <f t="shared" si="68"/>
        <v>0</v>
      </c>
      <c r="Q272" s="101">
        <f t="shared" si="69"/>
        <v>0</v>
      </c>
      <c r="R272" s="101">
        <f t="shared" si="70"/>
        <v>0</v>
      </c>
      <c r="S272" s="101">
        <f t="shared" si="71"/>
        <v>0</v>
      </c>
      <c r="T272" s="101">
        <f>+T273+T274</f>
        <v>0</v>
      </c>
      <c r="U272" s="101"/>
      <c r="V272" s="101">
        <f t="shared" si="72"/>
        <v>0</v>
      </c>
      <c r="W272" s="101">
        <f>+W273+W274</f>
        <v>0</v>
      </c>
      <c r="X272" s="101"/>
      <c r="Y272" s="163"/>
      <c r="Z272" s="102"/>
    </row>
    <row r="273" spans="1:26" ht="31.5">
      <c r="A273" s="72"/>
      <c r="B273" s="72"/>
      <c r="C273" s="72"/>
      <c r="D273" s="72"/>
      <c r="E273" s="109" t="s">
        <v>359</v>
      </c>
      <c r="F273" s="72">
        <v>4637</v>
      </c>
      <c r="G273" s="101">
        <f t="shared" si="65"/>
        <v>0</v>
      </c>
      <c r="H273" s="101"/>
      <c r="I273" s="101"/>
      <c r="J273" s="101">
        <f t="shared" si="59"/>
        <v>0</v>
      </c>
      <c r="K273" s="101"/>
      <c r="L273" s="101"/>
      <c r="M273" s="101">
        <f t="shared" si="60"/>
        <v>0</v>
      </c>
      <c r="N273" s="101"/>
      <c r="O273" s="101"/>
      <c r="P273" s="101">
        <f t="shared" si="68"/>
        <v>0</v>
      </c>
      <c r="Q273" s="101">
        <f t="shared" si="69"/>
        <v>0</v>
      </c>
      <c r="R273" s="101">
        <f t="shared" si="70"/>
        <v>0</v>
      </c>
      <c r="S273" s="101">
        <f t="shared" si="71"/>
        <v>0</v>
      </c>
      <c r="T273" s="101"/>
      <c r="U273" s="101"/>
      <c r="V273" s="101">
        <f t="shared" si="72"/>
        <v>0</v>
      </c>
      <c r="W273" s="101"/>
      <c r="X273" s="101"/>
      <c r="Y273" s="163"/>
      <c r="Z273" s="102"/>
    </row>
    <row r="274" spans="1:26" ht="31.5">
      <c r="A274" s="72"/>
      <c r="B274" s="72"/>
      <c r="C274" s="72"/>
      <c r="D274" s="72"/>
      <c r="E274" s="109" t="s">
        <v>475</v>
      </c>
      <c r="F274" s="72">
        <v>4655</v>
      </c>
      <c r="G274" s="101">
        <f t="shared" si="65"/>
        <v>0</v>
      </c>
      <c r="H274" s="101"/>
      <c r="I274" s="101"/>
      <c r="J274" s="101">
        <f t="shared" si="59"/>
        <v>0</v>
      </c>
      <c r="K274" s="101"/>
      <c r="L274" s="101"/>
      <c r="M274" s="101">
        <f t="shared" si="60"/>
        <v>0</v>
      </c>
      <c r="N274" s="101"/>
      <c r="O274" s="101"/>
      <c r="P274" s="101">
        <f t="shared" si="68"/>
        <v>0</v>
      </c>
      <c r="Q274" s="101">
        <f t="shared" si="69"/>
        <v>0</v>
      </c>
      <c r="R274" s="101">
        <f t="shared" si="70"/>
        <v>0</v>
      </c>
      <c r="S274" s="101">
        <f t="shared" si="71"/>
        <v>0</v>
      </c>
      <c r="T274" s="101"/>
      <c r="U274" s="101"/>
      <c r="V274" s="101">
        <f t="shared" si="72"/>
        <v>0</v>
      </c>
      <c r="W274" s="101"/>
      <c r="X274" s="101"/>
      <c r="Y274" s="163"/>
      <c r="Z274" s="102"/>
    </row>
    <row r="275" spans="1:26" ht="42">
      <c r="A275" s="72">
        <v>2930</v>
      </c>
      <c r="B275" s="72">
        <v>9</v>
      </c>
      <c r="C275" s="72">
        <v>3</v>
      </c>
      <c r="D275" s="72">
        <v>0</v>
      </c>
      <c r="E275" s="74" t="s">
        <v>471</v>
      </c>
      <c r="F275" s="72"/>
      <c r="G275" s="101">
        <f t="shared" si="65"/>
        <v>0</v>
      </c>
      <c r="H275" s="101">
        <f>+H276</f>
        <v>0</v>
      </c>
      <c r="I275" s="101"/>
      <c r="J275" s="101">
        <f t="shared" si="59"/>
        <v>0</v>
      </c>
      <c r="K275" s="101"/>
      <c r="L275" s="101"/>
      <c r="M275" s="101">
        <f t="shared" si="60"/>
        <v>0</v>
      </c>
      <c r="N275" s="101">
        <f>+N276</f>
        <v>0</v>
      </c>
      <c r="O275" s="101"/>
      <c r="P275" s="101">
        <f t="shared" si="68"/>
        <v>0</v>
      </c>
      <c r="Q275" s="101">
        <f t="shared" si="69"/>
        <v>0</v>
      </c>
      <c r="R275" s="101">
        <f t="shared" si="70"/>
        <v>0</v>
      </c>
      <c r="S275" s="101">
        <f t="shared" si="71"/>
        <v>0</v>
      </c>
      <c r="T275" s="101">
        <f>+T276</f>
        <v>0</v>
      </c>
      <c r="U275" s="101"/>
      <c r="V275" s="101">
        <f t="shared" si="72"/>
        <v>0</v>
      </c>
      <c r="W275" s="101">
        <f>+W276</f>
        <v>0</v>
      </c>
      <c r="X275" s="101"/>
      <c r="Y275" s="163"/>
      <c r="Z275" s="102"/>
    </row>
    <row r="276" spans="1:26" ht="10.5">
      <c r="A276" s="72">
        <v>2932</v>
      </c>
      <c r="B276" s="72">
        <v>9</v>
      </c>
      <c r="C276" s="72">
        <v>3</v>
      </c>
      <c r="D276" s="72">
        <v>2</v>
      </c>
      <c r="E276" s="109" t="s">
        <v>472</v>
      </c>
      <c r="F276" s="72"/>
      <c r="G276" s="101">
        <f t="shared" si="65"/>
        <v>0</v>
      </c>
      <c r="H276" s="101">
        <f>+H277</f>
        <v>0</v>
      </c>
      <c r="I276" s="101"/>
      <c r="J276" s="101"/>
      <c r="K276" s="101"/>
      <c r="L276" s="101"/>
      <c r="M276" s="101"/>
      <c r="N276" s="101">
        <f>+N277</f>
        <v>0</v>
      </c>
      <c r="O276" s="101"/>
      <c r="P276" s="101">
        <f t="shared" si="68"/>
        <v>0</v>
      </c>
      <c r="Q276" s="101">
        <f t="shared" si="69"/>
        <v>0</v>
      </c>
      <c r="R276" s="101">
        <f t="shared" si="70"/>
        <v>0</v>
      </c>
      <c r="S276" s="101"/>
      <c r="T276" s="101">
        <f>+T277</f>
        <v>0</v>
      </c>
      <c r="U276" s="101"/>
      <c r="V276" s="101">
        <f t="shared" si="72"/>
        <v>0</v>
      </c>
      <c r="W276" s="101">
        <f>+W277</f>
        <v>0</v>
      </c>
      <c r="X276" s="101"/>
      <c r="Y276" s="163"/>
      <c r="Z276" s="102"/>
    </row>
    <row r="277" spans="1:26" ht="31.5">
      <c r="A277" s="72"/>
      <c r="B277" s="72"/>
      <c r="C277" s="72"/>
      <c r="D277" s="72"/>
      <c r="E277" s="109" t="s">
        <v>359</v>
      </c>
      <c r="F277" s="72">
        <v>4637</v>
      </c>
      <c r="G277" s="101">
        <f t="shared" si="65"/>
        <v>0</v>
      </c>
      <c r="H277" s="101"/>
      <c r="I277" s="101"/>
      <c r="J277" s="101"/>
      <c r="K277" s="101"/>
      <c r="L277" s="101"/>
      <c r="M277" s="101"/>
      <c r="N277" s="101"/>
      <c r="O277" s="101"/>
      <c r="P277" s="101">
        <f t="shared" si="68"/>
        <v>0</v>
      </c>
      <c r="Q277" s="101">
        <f t="shared" si="69"/>
        <v>0</v>
      </c>
      <c r="R277" s="101">
        <f t="shared" si="70"/>
        <v>0</v>
      </c>
      <c r="S277" s="101"/>
      <c r="T277" s="101"/>
      <c r="U277" s="101"/>
      <c r="V277" s="101"/>
      <c r="W277" s="101"/>
      <c r="X277" s="101"/>
      <c r="Y277" s="163"/>
      <c r="Z277" s="102"/>
    </row>
    <row r="278" spans="1:26" ht="10.5">
      <c r="A278" s="72" t="s">
        <v>428</v>
      </c>
      <c r="B278" s="72" t="s">
        <v>229</v>
      </c>
      <c r="C278" s="72" t="s">
        <v>219</v>
      </c>
      <c r="D278" s="72" t="s">
        <v>189</v>
      </c>
      <c r="E278" s="74" t="s">
        <v>429</v>
      </c>
      <c r="F278" s="72"/>
      <c r="G278" s="101">
        <f t="shared" si="65"/>
        <v>0</v>
      </c>
      <c r="H278" s="101">
        <f aca="true" t="shared" si="73" ref="H278:O278">+H279</f>
        <v>0</v>
      </c>
      <c r="I278" s="101">
        <f t="shared" si="73"/>
        <v>0</v>
      </c>
      <c r="J278" s="101">
        <f aca="true" t="shared" si="74" ref="J278:J306">+K278+L278</f>
        <v>0</v>
      </c>
      <c r="K278" s="101">
        <f t="shared" si="73"/>
        <v>0</v>
      </c>
      <c r="L278" s="101">
        <f t="shared" si="73"/>
        <v>0</v>
      </c>
      <c r="M278" s="101">
        <f aca="true" t="shared" si="75" ref="M278:M306">+N278+O278</f>
        <v>0</v>
      </c>
      <c r="N278" s="101">
        <f t="shared" si="73"/>
        <v>0</v>
      </c>
      <c r="O278" s="101">
        <f t="shared" si="73"/>
        <v>0</v>
      </c>
      <c r="P278" s="101">
        <f t="shared" si="68"/>
        <v>0</v>
      </c>
      <c r="Q278" s="101">
        <f t="shared" si="69"/>
        <v>0</v>
      </c>
      <c r="R278" s="101">
        <f t="shared" si="70"/>
        <v>0</v>
      </c>
      <c r="S278" s="101">
        <f aca="true" t="shared" si="76" ref="S278:S284">+T278+U278</f>
        <v>0</v>
      </c>
      <c r="T278" s="101">
        <f>+T279</f>
        <v>0</v>
      </c>
      <c r="U278" s="101">
        <f>+U279</f>
        <v>0</v>
      </c>
      <c r="V278" s="101">
        <f aca="true" t="shared" si="77" ref="V278:V284">+W278+X278</f>
        <v>0</v>
      </c>
      <c r="W278" s="101">
        <f>+W279</f>
        <v>0</v>
      </c>
      <c r="X278" s="101">
        <f>+X279</f>
        <v>0</v>
      </c>
      <c r="Y278" s="163"/>
      <c r="Z278" s="102"/>
    </row>
    <row r="279" spans="1:26" ht="21">
      <c r="A279" s="72" t="s">
        <v>430</v>
      </c>
      <c r="B279" s="72" t="s">
        <v>229</v>
      </c>
      <c r="C279" s="72" t="s">
        <v>219</v>
      </c>
      <c r="D279" s="72" t="s">
        <v>192</v>
      </c>
      <c r="E279" s="74" t="s">
        <v>431</v>
      </c>
      <c r="F279" s="72"/>
      <c r="G279" s="101">
        <f t="shared" si="65"/>
        <v>0</v>
      </c>
      <c r="H279" s="101">
        <f>+H281</f>
        <v>0</v>
      </c>
      <c r="I279" s="101">
        <f>+I281</f>
        <v>0</v>
      </c>
      <c r="J279" s="101">
        <f t="shared" si="74"/>
        <v>0</v>
      </c>
      <c r="K279" s="101">
        <f>+K281</f>
        <v>0</v>
      </c>
      <c r="L279" s="101">
        <f>+L281</f>
        <v>0</v>
      </c>
      <c r="M279" s="101">
        <f t="shared" si="75"/>
        <v>0</v>
      </c>
      <c r="N279" s="101">
        <f>+N281</f>
        <v>0</v>
      </c>
      <c r="O279" s="101">
        <f>+O281</f>
        <v>0</v>
      </c>
      <c r="P279" s="101">
        <f t="shared" si="68"/>
        <v>0</v>
      </c>
      <c r="Q279" s="101">
        <f t="shared" si="69"/>
        <v>0</v>
      </c>
      <c r="R279" s="101">
        <f t="shared" si="70"/>
        <v>0</v>
      </c>
      <c r="S279" s="101">
        <f t="shared" si="76"/>
        <v>0</v>
      </c>
      <c r="T279" s="101">
        <f>+T281</f>
        <v>0</v>
      </c>
      <c r="U279" s="101">
        <f>+U281</f>
        <v>0</v>
      </c>
      <c r="V279" s="101">
        <f t="shared" si="77"/>
        <v>0</v>
      </c>
      <c r="W279" s="101">
        <f>+W281</f>
        <v>0</v>
      </c>
      <c r="X279" s="101">
        <f>+X281</f>
        <v>0</v>
      </c>
      <c r="Y279" s="163"/>
      <c r="Z279" s="102"/>
    </row>
    <row r="280" spans="1:26" ht="10.5">
      <c r="A280" s="103"/>
      <c r="B280" s="103"/>
      <c r="C280" s="103"/>
      <c r="D280" s="104"/>
      <c r="E280" s="106" t="s">
        <v>5</v>
      </c>
      <c r="F280" s="72"/>
      <c r="G280" s="101">
        <f t="shared" si="65"/>
        <v>0</v>
      </c>
      <c r="H280" s="101"/>
      <c r="I280" s="101"/>
      <c r="J280" s="101">
        <f t="shared" si="74"/>
        <v>0</v>
      </c>
      <c r="K280" s="101"/>
      <c r="L280" s="101"/>
      <c r="M280" s="101">
        <f t="shared" si="75"/>
        <v>0</v>
      </c>
      <c r="N280" s="101"/>
      <c r="O280" s="101"/>
      <c r="P280" s="101">
        <f t="shared" si="68"/>
        <v>0</v>
      </c>
      <c r="Q280" s="101">
        <f t="shared" si="69"/>
        <v>0</v>
      </c>
      <c r="R280" s="101">
        <f t="shared" si="70"/>
        <v>0</v>
      </c>
      <c r="S280" s="101">
        <f t="shared" si="76"/>
        <v>0</v>
      </c>
      <c r="T280" s="101"/>
      <c r="U280" s="101"/>
      <c r="V280" s="101">
        <f t="shared" si="77"/>
        <v>0</v>
      </c>
      <c r="W280" s="101"/>
      <c r="X280" s="101"/>
      <c r="Y280" s="163"/>
      <c r="Z280" s="102"/>
    </row>
    <row r="281" spans="1:26" ht="10.5">
      <c r="A281" s="103"/>
      <c r="B281" s="103"/>
      <c r="C281" s="103"/>
      <c r="D281" s="104"/>
      <c r="E281" s="105" t="s">
        <v>432</v>
      </c>
      <c r="F281" s="72">
        <v>4729</v>
      </c>
      <c r="G281" s="101">
        <f t="shared" si="65"/>
        <v>0</v>
      </c>
      <c r="H281" s="101"/>
      <c r="I281" s="101"/>
      <c r="J281" s="101">
        <f t="shared" si="74"/>
        <v>0</v>
      </c>
      <c r="K281" s="101"/>
      <c r="L281" s="101"/>
      <c r="M281" s="101">
        <f t="shared" si="75"/>
        <v>0</v>
      </c>
      <c r="N281" s="101"/>
      <c r="O281" s="101"/>
      <c r="P281" s="101">
        <f t="shared" si="68"/>
        <v>0</v>
      </c>
      <c r="Q281" s="101">
        <f t="shared" si="69"/>
        <v>0</v>
      </c>
      <c r="R281" s="101">
        <f t="shared" si="70"/>
        <v>0</v>
      </c>
      <c r="S281" s="101">
        <f t="shared" si="76"/>
        <v>0</v>
      </c>
      <c r="T281" s="101"/>
      <c r="U281" s="101"/>
      <c r="V281" s="101">
        <f t="shared" si="77"/>
        <v>0</v>
      </c>
      <c r="W281" s="101"/>
      <c r="X281" s="101"/>
      <c r="Y281" s="163"/>
      <c r="Z281" s="102"/>
    </row>
    <row r="282" spans="1:26" ht="21">
      <c r="A282" s="103" t="s">
        <v>296</v>
      </c>
      <c r="B282" s="103" t="s">
        <v>282</v>
      </c>
      <c r="C282" s="103" t="s">
        <v>200</v>
      </c>
      <c r="D282" s="104" t="s">
        <v>189</v>
      </c>
      <c r="E282" s="106" t="s">
        <v>297</v>
      </c>
      <c r="F282" s="113"/>
      <c r="G282" s="101">
        <f t="shared" si="65"/>
        <v>420481.3</v>
      </c>
      <c r="H282" s="108">
        <f>+H284</f>
        <v>420481.3</v>
      </c>
      <c r="I282" s="108">
        <f>+I284</f>
        <v>0</v>
      </c>
      <c r="J282" s="101">
        <f t="shared" si="74"/>
        <v>1356950</v>
      </c>
      <c r="K282" s="108">
        <f>+K284</f>
        <v>530000</v>
      </c>
      <c r="L282" s="108">
        <f>+L284</f>
        <v>826950</v>
      </c>
      <c r="M282" s="101">
        <f t="shared" si="75"/>
        <v>1667663.3</v>
      </c>
      <c r="N282" s="108">
        <f>+N284</f>
        <v>667663.3</v>
      </c>
      <c r="O282" s="108">
        <f>+O284</f>
        <v>1000000</v>
      </c>
      <c r="P282" s="101">
        <f t="shared" si="68"/>
        <v>310713.30000000005</v>
      </c>
      <c r="Q282" s="101">
        <f t="shared" si="69"/>
        <v>137663.30000000005</v>
      </c>
      <c r="R282" s="101">
        <f t="shared" si="70"/>
        <v>173050</v>
      </c>
      <c r="S282" s="101">
        <f t="shared" si="76"/>
        <v>737009.2</v>
      </c>
      <c r="T282" s="108">
        <f>+T284</f>
        <v>737009.2</v>
      </c>
      <c r="U282" s="108">
        <f>+U284</f>
        <v>0</v>
      </c>
      <c r="V282" s="101">
        <f t="shared" si="77"/>
        <v>984378.7</v>
      </c>
      <c r="W282" s="108">
        <f>+W284</f>
        <v>814378.7</v>
      </c>
      <c r="X282" s="108">
        <f>+X284</f>
        <v>170000</v>
      </c>
      <c r="Y282" s="163"/>
      <c r="Z282" s="102"/>
    </row>
    <row r="283" spans="1:26" ht="10.5">
      <c r="A283" s="103"/>
      <c r="B283" s="103"/>
      <c r="C283" s="103"/>
      <c r="D283" s="104"/>
      <c r="E283" s="105" t="s">
        <v>194</v>
      </c>
      <c r="F283" s="104"/>
      <c r="G283" s="101">
        <f t="shared" si="65"/>
        <v>0</v>
      </c>
      <c r="H283" s="101"/>
      <c r="I283" s="101"/>
      <c r="J283" s="101">
        <f t="shared" si="74"/>
        <v>0</v>
      </c>
      <c r="K283" s="101"/>
      <c r="L283" s="101"/>
      <c r="M283" s="101">
        <f t="shared" si="75"/>
        <v>0</v>
      </c>
      <c r="N283" s="101"/>
      <c r="O283" s="101"/>
      <c r="P283" s="101">
        <f t="shared" si="68"/>
        <v>0</v>
      </c>
      <c r="Q283" s="101">
        <f t="shared" si="69"/>
        <v>0</v>
      </c>
      <c r="R283" s="101">
        <f t="shared" si="70"/>
        <v>0</v>
      </c>
      <c r="S283" s="101">
        <f t="shared" si="76"/>
        <v>0</v>
      </c>
      <c r="T283" s="101"/>
      <c r="U283" s="101"/>
      <c r="V283" s="101">
        <f t="shared" si="77"/>
        <v>0</v>
      </c>
      <c r="W283" s="101"/>
      <c r="X283" s="101"/>
      <c r="Y283" s="163"/>
      <c r="Z283" s="102"/>
    </row>
    <row r="284" spans="1:26" ht="21">
      <c r="A284" s="72" t="s">
        <v>298</v>
      </c>
      <c r="B284" s="72" t="s">
        <v>282</v>
      </c>
      <c r="C284" s="72" t="s">
        <v>200</v>
      </c>
      <c r="D284" s="72" t="s">
        <v>192</v>
      </c>
      <c r="E284" s="105" t="s">
        <v>299</v>
      </c>
      <c r="F284" s="104"/>
      <c r="G284" s="101">
        <f t="shared" si="65"/>
        <v>420481.3</v>
      </c>
      <c r="H284" s="101">
        <f>SUM(H286)</f>
        <v>420481.3</v>
      </c>
      <c r="I284" s="101">
        <f>SUM(I286)</f>
        <v>0</v>
      </c>
      <c r="J284" s="101">
        <f t="shared" si="74"/>
        <v>1356950</v>
      </c>
      <c r="K284" s="101">
        <f>SUM(K286)</f>
        <v>530000</v>
      </c>
      <c r="L284" s="101">
        <f>SUM(L286:L289)</f>
        <v>826950</v>
      </c>
      <c r="M284" s="101">
        <f t="shared" si="75"/>
        <v>1667663.3</v>
      </c>
      <c r="N284" s="101">
        <f>SUM(N286)</f>
        <v>667663.3</v>
      </c>
      <c r="O284" s="101">
        <f>SUM(O286:O289)</f>
        <v>1000000</v>
      </c>
      <c r="P284" s="101">
        <f t="shared" si="68"/>
        <v>310713.30000000005</v>
      </c>
      <c r="Q284" s="101">
        <f t="shared" si="69"/>
        <v>137663.30000000005</v>
      </c>
      <c r="R284" s="101">
        <f t="shared" si="70"/>
        <v>173050</v>
      </c>
      <c r="S284" s="101">
        <f t="shared" si="76"/>
        <v>737009.2</v>
      </c>
      <c r="T284" s="101">
        <f>SUM(T286)</f>
        <v>737009.2</v>
      </c>
      <c r="U284" s="101">
        <f>SUM(U286:U289)</f>
        <v>0</v>
      </c>
      <c r="V284" s="101">
        <f t="shared" si="77"/>
        <v>984378.7</v>
      </c>
      <c r="W284" s="101">
        <f>SUM(W286)</f>
        <v>814378.7</v>
      </c>
      <c r="X284" s="101">
        <f>SUM(X286:X289)</f>
        <v>170000</v>
      </c>
      <c r="Y284" s="163"/>
      <c r="Z284" s="102"/>
    </row>
    <row r="285" spans="1:26" ht="10.5">
      <c r="A285" s="103"/>
      <c r="B285" s="103"/>
      <c r="C285" s="103"/>
      <c r="D285" s="104"/>
      <c r="E285" s="105" t="s">
        <v>5</v>
      </c>
      <c r="F285" s="104"/>
      <c r="G285" s="101">
        <f>+H285+I285</f>
        <v>0</v>
      </c>
      <c r="H285" s="101"/>
      <c r="I285" s="101"/>
      <c r="J285" s="101">
        <f t="shared" si="74"/>
        <v>0</v>
      </c>
      <c r="K285" s="101"/>
      <c r="L285" s="101"/>
      <c r="M285" s="101">
        <f t="shared" si="75"/>
        <v>0</v>
      </c>
      <c r="N285" s="101"/>
      <c r="O285" s="101"/>
      <c r="P285" s="101">
        <f t="shared" si="68"/>
        <v>0</v>
      </c>
      <c r="Q285" s="101">
        <f t="shared" si="69"/>
        <v>0</v>
      </c>
      <c r="R285" s="101">
        <f t="shared" si="70"/>
        <v>0</v>
      </c>
      <c r="S285" s="101">
        <f aca="true" t="shared" si="78" ref="S285:S290">+T285+U285</f>
        <v>0</v>
      </c>
      <c r="T285" s="101"/>
      <c r="U285" s="101"/>
      <c r="V285" s="101">
        <f aca="true" t="shared" si="79" ref="V285:V290">+W285+X285</f>
        <v>0</v>
      </c>
      <c r="W285" s="101"/>
      <c r="X285" s="101"/>
      <c r="Y285" s="163"/>
      <c r="Z285" s="102"/>
    </row>
    <row r="286" spans="1:26" ht="31.5">
      <c r="A286" s="103"/>
      <c r="B286" s="103"/>
      <c r="C286" s="103"/>
      <c r="D286" s="104"/>
      <c r="E286" s="105" t="s">
        <v>357</v>
      </c>
      <c r="F286" s="72" t="s">
        <v>358</v>
      </c>
      <c r="G286" s="101">
        <f>+H286+I286</f>
        <v>420481.3</v>
      </c>
      <c r="H286" s="101">
        <v>420481.3</v>
      </c>
      <c r="I286" s="101"/>
      <c r="J286" s="101">
        <f t="shared" si="74"/>
        <v>530000</v>
      </c>
      <c r="K286" s="101">
        <v>530000</v>
      </c>
      <c r="L286" s="101"/>
      <c r="M286" s="101">
        <f t="shared" si="75"/>
        <v>667663.3</v>
      </c>
      <c r="N286" s="101">
        <v>667663.3</v>
      </c>
      <c r="O286" s="101"/>
      <c r="P286" s="101">
        <f t="shared" si="68"/>
        <v>137663.30000000005</v>
      </c>
      <c r="Q286" s="101">
        <f t="shared" si="69"/>
        <v>137663.30000000005</v>
      </c>
      <c r="R286" s="101">
        <f t="shared" si="70"/>
        <v>0</v>
      </c>
      <c r="S286" s="101">
        <f t="shared" si="78"/>
        <v>737009.2</v>
      </c>
      <c r="T286" s="101">
        <v>737009.2</v>
      </c>
      <c r="U286" s="101"/>
      <c r="V286" s="101">
        <f t="shared" si="79"/>
        <v>814378.7</v>
      </c>
      <c r="W286" s="101">
        <v>814378.7</v>
      </c>
      <c r="X286" s="101"/>
      <c r="Y286" s="163"/>
      <c r="Z286" s="102"/>
    </row>
    <row r="287" spans="1:26" ht="21">
      <c r="A287" s="103"/>
      <c r="B287" s="103"/>
      <c r="C287" s="103"/>
      <c r="D287" s="104"/>
      <c r="E287" s="109" t="s">
        <v>367</v>
      </c>
      <c r="F287" s="72">
        <v>5112</v>
      </c>
      <c r="G287" s="101"/>
      <c r="H287" s="101"/>
      <c r="I287" s="101"/>
      <c r="J287" s="101">
        <f t="shared" si="74"/>
        <v>800000</v>
      </c>
      <c r="K287" s="101"/>
      <c r="L287" s="101">
        <v>800000</v>
      </c>
      <c r="M287" s="101">
        <f t="shared" si="75"/>
        <v>940000</v>
      </c>
      <c r="N287" s="101"/>
      <c r="O287" s="101">
        <v>940000</v>
      </c>
      <c r="P287" s="101">
        <f t="shared" si="68"/>
        <v>140000</v>
      </c>
      <c r="Q287" s="101">
        <f t="shared" si="69"/>
        <v>0</v>
      </c>
      <c r="R287" s="101">
        <f t="shared" si="70"/>
        <v>140000</v>
      </c>
      <c r="S287" s="101">
        <f t="shared" si="78"/>
        <v>0</v>
      </c>
      <c r="T287" s="101"/>
      <c r="U287" s="101"/>
      <c r="V287" s="101">
        <f t="shared" si="79"/>
        <v>159800</v>
      </c>
      <c r="W287" s="101"/>
      <c r="X287" s="101">
        <v>159800</v>
      </c>
      <c r="Y287" s="131"/>
      <c r="Z287" s="102"/>
    </row>
    <row r="288" spans="1:26" ht="21">
      <c r="A288" s="103"/>
      <c r="B288" s="103"/>
      <c r="C288" s="103"/>
      <c r="D288" s="104"/>
      <c r="E288" s="109" t="s">
        <v>369</v>
      </c>
      <c r="F288" s="72">
        <v>5113</v>
      </c>
      <c r="G288" s="101"/>
      <c r="H288" s="101"/>
      <c r="I288" s="101"/>
      <c r="J288" s="101">
        <f t="shared" si="74"/>
        <v>17725</v>
      </c>
      <c r="K288" s="101"/>
      <c r="L288" s="101">
        <v>17725</v>
      </c>
      <c r="M288" s="101">
        <f t="shared" si="75"/>
        <v>0</v>
      </c>
      <c r="N288" s="101"/>
      <c r="O288" s="101"/>
      <c r="P288" s="101">
        <f t="shared" si="68"/>
        <v>-17725</v>
      </c>
      <c r="Q288" s="101">
        <f t="shared" si="69"/>
        <v>0</v>
      </c>
      <c r="R288" s="101">
        <f t="shared" si="70"/>
        <v>-17725</v>
      </c>
      <c r="S288" s="101">
        <f t="shared" si="78"/>
        <v>0</v>
      </c>
      <c r="T288" s="101"/>
      <c r="U288" s="101"/>
      <c r="V288" s="101">
        <f t="shared" si="79"/>
        <v>0</v>
      </c>
      <c r="W288" s="101"/>
      <c r="X288" s="101"/>
      <c r="Y288" s="131"/>
      <c r="Z288" s="102"/>
    </row>
    <row r="289" spans="1:26" ht="21">
      <c r="A289" s="103"/>
      <c r="B289" s="103"/>
      <c r="C289" s="103"/>
      <c r="D289" s="104"/>
      <c r="E289" s="109" t="s">
        <v>375</v>
      </c>
      <c r="F289" s="72">
        <v>5134</v>
      </c>
      <c r="G289" s="101"/>
      <c r="H289" s="101"/>
      <c r="I289" s="101"/>
      <c r="J289" s="101">
        <f t="shared" si="74"/>
        <v>9225</v>
      </c>
      <c r="K289" s="101"/>
      <c r="L289" s="101">
        <v>9225</v>
      </c>
      <c r="M289" s="101">
        <f t="shared" si="75"/>
        <v>60000</v>
      </c>
      <c r="N289" s="101"/>
      <c r="O289" s="101">
        <v>60000</v>
      </c>
      <c r="P289" s="101">
        <f t="shared" si="68"/>
        <v>50775</v>
      </c>
      <c r="Q289" s="101">
        <f t="shared" si="69"/>
        <v>0</v>
      </c>
      <c r="R289" s="101">
        <f t="shared" si="70"/>
        <v>50775</v>
      </c>
      <c r="S289" s="101">
        <f t="shared" si="78"/>
        <v>0</v>
      </c>
      <c r="T289" s="101"/>
      <c r="U289" s="101"/>
      <c r="V289" s="101">
        <f t="shared" si="79"/>
        <v>10200</v>
      </c>
      <c r="W289" s="101"/>
      <c r="X289" s="101">
        <v>10200</v>
      </c>
      <c r="Y289" s="131"/>
      <c r="Z289" s="102"/>
    </row>
    <row r="290" spans="1:26" ht="21">
      <c r="A290" s="103" t="s">
        <v>300</v>
      </c>
      <c r="B290" s="103" t="s">
        <v>301</v>
      </c>
      <c r="C290" s="103" t="s">
        <v>189</v>
      </c>
      <c r="D290" s="104" t="s">
        <v>189</v>
      </c>
      <c r="E290" s="106" t="s">
        <v>302</v>
      </c>
      <c r="F290" s="113"/>
      <c r="G290" s="101">
        <f aca="true" t="shared" si="80" ref="G290:G306">+H290+I290</f>
        <v>1930</v>
      </c>
      <c r="H290" s="108">
        <f>+H293+H291</f>
        <v>1930</v>
      </c>
      <c r="I290" s="108">
        <f>+I293</f>
        <v>0</v>
      </c>
      <c r="J290" s="101">
        <f t="shared" si="74"/>
        <v>5000</v>
      </c>
      <c r="K290" s="108">
        <f>+K293</f>
        <v>5000</v>
      </c>
      <c r="L290" s="108">
        <f>+L293</f>
        <v>0</v>
      </c>
      <c r="M290" s="101">
        <f t="shared" si="75"/>
        <v>5000</v>
      </c>
      <c r="N290" s="108">
        <f>+N293+N291</f>
        <v>5000</v>
      </c>
      <c r="O290" s="108">
        <f>+O293</f>
        <v>0</v>
      </c>
      <c r="P290" s="101">
        <f aca="true" t="shared" si="81" ref="P290:P306">+M290-J290</f>
        <v>0</v>
      </c>
      <c r="Q290" s="101">
        <f aca="true" t="shared" si="82" ref="Q290:Q306">+N290-K290</f>
        <v>0</v>
      </c>
      <c r="R290" s="101">
        <f aca="true" t="shared" si="83" ref="R290:R306">+O290-L290</f>
        <v>0</v>
      </c>
      <c r="S290" s="101">
        <f t="shared" si="78"/>
        <v>5000</v>
      </c>
      <c r="T290" s="108">
        <f>+T293+T291</f>
        <v>5000</v>
      </c>
      <c r="U290" s="108">
        <f>+U293</f>
        <v>0</v>
      </c>
      <c r="V290" s="101">
        <f t="shared" si="79"/>
        <v>5000</v>
      </c>
      <c r="W290" s="108">
        <f>+W293+W291</f>
        <v>5000</v>
      </c>
      <c r="X290" s="108">
        <f>+X293</f>
        <v>0</v>
      </c>
      <c r="Y290" s="129"/>
      <c r="Z290" s="102"/>
    </row>
    <row r="291" spans="1:26" ht="21">
      <c r="A291" s="72" t="s">
        <v>303</v>
      </c>
      <c r="B291" s="72" t="s">
        <v>301</v>
      </c>
      <c r="C291" s="72" t="s">
        <v>197</v>
      </c>
      <c r="D291" s="72" t="s">
        <v>189</v>
      </c>
      <c r="E291" s="74" t="s">
        <v>304</v>
      </c>
      <c r="F291" s="104"/>
      <c r="G291" s="101">
        <f t="shared" si="80"/>
        <v>0</v>
      </c>
      <c r="H291" s="101"/>
      <c r="I291" s="101"/>
      <c r="J291" s="101"/>
      <c r="K291" s="101"/>
      <c r="L291" s="101"/>
      <c r="M291" s="101"/>
      <c r="N291" s="101">
        <f>+N292</f>
        <v>0</v>
      </c>
      <c r="O291" s="101"/>
      <c r="P291" s="101">
        <f t="shared" si="81"/>
        <v>0</v>
      </c>
      <c r="Q291" s="101">
        <f t="shared" si="82"/>
        <v>0</v>
      </c>
      <c r="R291" s="101">
        <f t="shared" si="83"/>
        <v>0</v>
      </c>
      <c r="S291" s="101"/>
      <c r="T291" s="101">
        <f>+T292</f>
        <v>0</v>
      </c>
      <c r="U291" s="101"/>
      <c r="V291" s="101"/>
      <c r="W291" s="101">
        <f>+W292</f>
        <v>0</v>
      </c>
      <c r="X291" s="101"/>
      <c r="Y291" s="129"/>
      <c r="Z291" s="102"/>
    </row>
    <row r="292" spans="1:26" ht="21">
      <c r="A292" s="72" t="s">
        <v>305</v>
      </c>
      <c r="B292" s="72" t="s">
        <v>301</v>
      </c>
      <c r="C292" s="72" t="s">
        <v>197</v>
      </c>
      <c r="D292" s="72" t="s">
        <v>192</v>
      </c>
      <c r="E292" s="109" t="s">
        <v>304</v>
      </c>
      <c r="F292" s="104"/>
      <c r="G292" s="101">
        <f t="shared" si="80"/>
        <v>0</v>
      </c>
      <c r="H292" s="101">
        <v>0</v>
      </c>
      <c r="I292" s="101"/>
      <c r="J292" s="101"/>
      <c r="K292" s="101"/>
      <c r="L292" s="101"/>
      <c r="M292" s="101"/>
      <c r="N292" s="101">
        <v>0</v>
      </c>
      <c r="O292" s="101"/>
      <c r="P292" s="101">
        <f t="shared" si="81"/>
        <v>0</v>
      </c>
      <c r="Q292" s="101">
        <f t="shared" si="82"/>
        <v>0</v>
      </c>
      <c r="R292" s="101">
        <f t="shared" si="83"/>
        <v>0</v>
      </c>
      <c r="S292" s="101"/>
      <c r="T292" s="101">
        <v>0</v>
      </c>
      <c r="U292" s="101"/>
      <c r="V292" s="101"/>
      <c r="W292" s="101">
        <v>0</v>
      </c>
      <c r="X292" s="101"/>
      <c r="Y292" s="129"/>
      <c r="Z292" s="102"/>
    </row>
    <row r="293" spans="1:26" ht="31.5">
      <c r="A293" s="103" t="s">
        <v>306</v>
      </c>
      <c r="B293" s="103" t="s">
        <v>301</v>
      </c>
      <c r="C293" s="103" t="s">
        <v>227</v>
      </c>
      <c r="D293" s="104" t="s">
        <v>189</v>
      </c>
      <c r="E293" s="106" t="s">
        <v>307</v>
      </c>
      <c r="F293" s="113"/>
      <c r="G293" s="101">
        <f t="shared" si="80"/>
        <v>1930</v>
      </c>
      <c r="H293" s="108">
        <f>+H295</f>
        <v>1930</v>
      </c>
      <c r="I293" s="108">
        <f>+I295</f>
        <v>0</v>
      </c>
      <c r="J293" s="101">
        <f t="shared" si="74"/>
        <v>5000</v>
      </c>
      <c r="K293" s="108">
        <f>+K295</f>
        <v>5000</v>
      </c>
      <c r="L293" s="108">
        <f>+L295</f>
        <v>0</v>
      </c>
      <c r="M293" s="101">
        <f t="shared" si="75"/>
        <v>5000</v>
      </c>
      <c r="N293" s="108">
        <f>+N295</f>
        <v>5000</v>
      </c>
      <c r="O293" s="108">
        <f>+O295</f>
        <v>0</v>
      </c>
      <c r="P293" s="101">
        <f t="shared" si="81"/>
        <v>0</v>
      </c>
      <c r="Q293" s="101">
        <f t="shared" si="82"/>
        <v>0</v>
      </c>
      <c r="R293" s="101">
        <f t="shared" si="83"/>
        <v>0</v>
      </c>
      <c r="S293" s="101">
        <f aca="true" t="shared" si="84" ref="S293:S306">+T293+U293</f>
        <v>5000</v>
      </c>
      <c r="T293" s="108">
        <f>+T295</f>
        <v>5000</v>
      </c>
      <c r="U293" s="108">
        <f>+U295</f>
        <v>0</v>
      </c>
      <c r="V293" s="101">
        <f aca="true" t="shared" si="85" ref="V293:V306">+W293+X293</f>
        <v>5000</v>
      </c>
      <c r="W293" s="108">
        <f>+W295</f>
        <v>5000</v>
      </c>
      <c r="X293" s="108">
        <f>+X295</f>
        <v>0</v>
      </c>
      <c r="Y293" s="129"/>
      <c r="Z293" s="102"/>
    </row>
    <row r="294" spans="1:26" ht="10.5">
      <c r="A294" s="103"/>
      <c r="B294" s="103"/>
      <c r="C294" s="103"/>
      <c r="D294" s="104"/>
      <c r="E294" s="105" t="s">
        <v>194</v>
      </c>
      <c r="F294" s="104"/>
      <c r="G294" s="101">
        <f t="shared" si="80"/>
        <v>0</v>
      </c>
      <c r="H294" s="101"/>
      <c r="I294" s="101"/>
      <c r="J294" s="101">
        <f t="shared" si="74"/>
        <v>0</v>
      </c>
      <c r="K294" s="101"/>
      <c r="L294" s="101"/>
      <c r="M294" s="101">
        <f t="shared" si="75"/>
        <v>0</v>
      </c>
      <c r="N294" s="108">
        <f>+N296</f>
        <v>0</v>
      </c>
      <c r="O294" s="101"/>
      <c r="P294" s="101">
        <f t="shared" si="81"/>
        <v>0</v>
      </c>
      <c r="Q294" s="101">
        <f t="shared" si="82"/>
        <v>0</v>
      </c>
      <c r="R294" s="101">
        <f t="shared" si="83"/>
        <v>0</v>
      </c>
      <c r="S294" s="101">
        <f t="shared" si="84"/>
        <v>0</v>
      </c>
      <c r="T294" s="101"/>
      <c r="U294" s="101"/>
      <c r="V294" s="101">
        <f t="shared" si="85"/>
        <v>0</v>
      </c>
      <c r="W294" s="101"/>
      <c r="X294" s="101"/>
      <c r="Y294" s="129"/>
      <c r="Z294" s="102"/>
    </row>
    <row r="295" spans="1:26" ht="31.5">
      <c r="A295" s="72" t="s">
        <v>308</v>
      </c>
      <c r="B295" s="72" t="s">
        <v>301</v>
      </c>
      <c r="C295" s="72" t="s">
        <v>227</v>
      </c>
      <c r="D295" s="72" t="s">
        <v>192</v>
      </c>
      <c r="E295" s="105" t="s">
        <v>307</v>
      </c>
      <c r="F295" s="104"/>
      <c r="G295" s="101">
        <f t="shared" si="80"/>
        <v>1930</v>
      </c>
      <c r="H295" s="101">
        <f>SUM(H297:H298)</f>
        <v>1930</v>
      </c>
      <c r="I295" s="101">
        <f>SUM(I297:I298)</f>
        <v>0</v>
      </c>
      <c r="J295" s="101">
        <f t="shared" si="74"/>
        <v>5000</v>
      </c>
      <c r="K295" s="101">
        <f>SUM(K297:K298)</f>
        <v>5000</v>
      </c>
      <c r="L295" s="101">
        <f>SUM(L297:L298)</f>
        <v>0</v>
      </c>
      <c r="M295" s="101">
        <f t="shared" si="75"/>
        <v>5000</v>
      </c>
      <c r="N295" s="101">
        <f>SUM(N297:N298)</f>
        <v>5000</v>
      </c>
      <c r="O295" s="101">
        <f>SUM(O297:O298)</f>
        <v>0</v>
      </c>
      <c r="P295" s="101">
        <f t="shared" si="81"/>
        <v>0</v>
      </c>
      <c r="Q295" s="101">
        <f t="shared" si="82"/>
        <v>0</v>
      </c>
      <c r="R295" s="101">
        <f t="shared" si="83"/>
        <v>0</v>
      </c>
      <c r="S295" s="101">
        <f t="shared" si="84"/>
        <v>5000</v>
      </c>
      <c r="T295" s="101">
        <f>SUM(T297:T298)</f>
        <v>5000</v>
      </c>
      <c r="U295" s="101">
        <f>SUM(U297:U298)</f>
        <v>0</v>
      </c>
      <c r="V295" s="101">
        <f t="shared" si="85"/>
        <v>5000</v>
      </c>
      <c r="W295" s="101">
        <f>SUM(W297:W298)</f>
        <v>5000</v>
      </c>
      <c r="X295" s="101">
        <f>SUM(X297:X298)</f>
        <v>0</v>
      </c>
      <c r="Y295" s="129"/>
      <c r="Z295" s="102"/>
    </row>
    <row r="296" spans="1:26" ht="10.5">
      <c r="A296" s="103"/>
      <c r="B296" s="103"/>
      <c r="C296" s="103"/>
      <c r="D296" s="104"/>
      <c r="E296" s="105" t="s">
        <v>5</v>
      </c>
      <c r="F296" s="104"/>
      <c r="G296" s="101">
        <f t="shared" si="80"/>
        <v>0</v>
      </c>
      <c r="H296" s="101"/>
      <c r="I296" s="101"/>
      <c r="J296" s="101">
        <f t="shared" si="74"/>
        <v>0</v>
      </c>
      <c r="K296" s="101"/>
      <c r="L296" s="101"/>
      <c r="M296" s="101">
        <f t="shared" si="75"/>
        <v>0</v>
      </c>
      <c r="N296" s="101"/>
      <c r="O296" s="101"/>
      <c r="P296" s="101">
        <f t="shared" si="81"/>
        <v>0</v>
      </c>
      <c r="Q296" s="101">
        <f t="shared" si="82"/>
        <v>0</v>
      </c>
      <c r="R296" s="101">
        <f t="shared" si="83"/>
        <v>0</v>
      </c>
      <c r="S296" s="101">
        <f t="shared" si="84"/>
        <v>0</v>
      </c>
      <c r="T296" s="101"/>
      <c r="U296" s="101"/>
      <c r="V296" s="101">
        <f t="shared" si="85"/>
        <v>0</v>
      </c>
      <c r="W296" s="101"/>
      <c r="X296" s="101"/>
      <c r="Y296" s="129"/>
      <c r="Z296" s="102"/>
    </row>
    <row r="297" spans="1:26" ht="21">
      <c r="A297" s="103"/>
      <c r="B297" s="103"/>
      <c r="C297" s="103"/>
      <c r="D297" s="104"/>
      <c r="E297" s="109" t="s">
        <v>476</v>
      </c>
      <c r="F297" s="103">
        <v>4726</v>
      </c>
      <c r="G297" s="101">
        <f t="shared" si="80"/>
        <v>0</v>
      </c>
      <c r="H297" s="101"/>
      <c r="I297" s="101"/>
      <c r="J297" s="101">
        <f t="shared" si="74"/>
        <v>0</v>
      </c>
      <c r="K297" s="101"/>
      <c r="L297" s="101"/>
      <c r="M297" s="101">
        <f t="shared" si="75"/>
        <v>0</v>
      </c>
      <c r="N297" s="101"/>
      <c r="O297" s="101"/>
      <c r="P297" s="101">
        <f t="shared" si="81"/>
        <v>0</v>
      </c>
      <c r="Q297" s="101">
        <f t="shared" si="82"/>
        <v>0</v>
      </c>
      <c r="R297" s="101">
        <f t="shared" si="83"/>
        <v>0</v>
      </c>
      <c r="S297" s="101">
        <f t="shared" si="84"/>
        <v>0</v>
      </c>
      <c r="T297" s="101"/>
      <c r="U297" s="101"/>
      <c r="V297" s="101">
        <f t="shared" si="85"/>
        <v>0</v>
      </c>
      <c r="W297" s="101"/>
      <c r="X297" s="101"/>
      <c r="Y297" s="129"/>
      <c r="Z297" s="102"/>
    </row>
    <row r="298" spans="1:26" ht="10.5">
      <c r="A298" s="103"/>
      <c r="B298" s="103"/>
      <c r="C298" s="103"/>
      <c r="D298" s="104"/>
      <c r="E298" s="105" t="s">
        <v>361</v>
      </c>
      <c r="F298" s="72">
        <v>4729</v>
      </c>
      <c r="G298" s="101">
        <f t="shared" si="80"/>
        <v>1930</v>
      </c>
      <c r="H298" s="101">
        <v>1930</v>
      </c>
      <c r="I298" s="101"/>
      <c r="J298" s="101">
        <f t="shared" si="74"/>
        <v>5000</v>
      </c>
      <c r="K298" s="101">
        <v>5000</v>
      </c>
      <c r="L298" s="101"/>
      <c r="M298" s="101">
        <f t="shared" si="75"/>
        <v>5000</v>
      </c>
      <c r="N298" s="101">
        <v>5000</v>
      </c>
      <c r="O298" s="101"/>
      <c r="P298" s="101">
        <f t="shared" si="81"/>
        <v>0</v>
      </c>
      <c r="Q298" s="101">
        <f t="shared" si="82"/>
        <v>0</v>
      </c>
      <c r="R298" s="101">
        <f t="shared" si="83"/>
        <v>0</v>
      </c>
      <c r="S298" s="101">
        <f t="shared" si="84"/>
        <v>5000</v>
      </c>
      <c r="T298" s="101">
        <v>5000</v>
      </c>
      <c r="U298" s="101"/>
      <c r="V298" s="101">
        <f t="shared" si="85"/>
        <v>5000</v>
      </c>
      <c r="W298" s="101">
        <v>5000</v>
      </c>
      <c r="X298" s="101"/>
      <c r="Y298" s="129"/>
      <c r="Z298" s="102"/>
    </row>
    <row r="299" spans="1:26" ht="31.5">
      <c r="A299" s="103" t="s">
        <v>309</v>
      </c>
      <c r="B299" s="103" t="s">
        <v>310</v>
      </c>
      <c r="C299" s="103" t="s">
        <v>189</v>
      </c>
      <c r="D299" s="104" t="s">
        <v>189</v>
      </c>
      <c r="E299" s="106" t="s">
        <v>311</v>
      </c>
      <c r="F299" s="113"/>
      <c r="G299" s="101">
        <v>0</v>
      </c>
      <c r="H299" s="108">
        <f>+H301</f>
        <v>0</v>
      </c>
      <c r="I299" s="108">
        <f>+I301</f>
        <v>0</v>
      </c>
      <c r="J299" s="101">
        <f t="shared" si="74"/>
        <v>235000</v>
      </c>
      <c r="K299" s="108">
        <f>+K301</f>
        <v>235000</v>
      </c>
      <c r="L299" s="108">
        <f>+L301</f>
        <v>0</v>
      </c>
      <c r="M299" s="101">
        <f t="shared" si="75"/>
        <v>265000</v>
      </c>
      <c r="N299" s="108">
        <f>+N301</f>
        <v>265000</v>
      </c>
      <c r="O299" s="108">
        <f>+O301</f>
        <v>0</v>
      </c>
      <c r="P299" s="101">
        <f t="shared" si="81"/>
        <v>30000</v>
      </c>
      <c r="Q299" s="101">
        <f t="shared" si="82"/>
        <v>30000</v>
      </c>
      <c r="R299" s="101">
        <f t="shared" si="83"/>
        <v>0</v>
      </c>
      <c r="S299" s="101">
        <f t="shared" si="84"/>
        <v>290000</v>
      </c>
      <c r="T299" s="108">
        <f>+T301</f>
        <v>290000</v>
      </c>
      <c r="U299" s="108">
        <f>+U301</f>
        <v>0</v>
      </c>
      <c r="V299" s="101">
        <f t="shared" si="85"/>
        <v>310000</v>
      </c>
      <c r="W299" s="108">
        <f>+W301</f>
        <v>310000</v>
      </c>
      <c r="X299" s="108">
        <f>+X301</f>
        <v>0</v>
      </c>
      <c r="Y299" s="163" t="s">
        <v>506</v>
      </c>
      <c r="Z299" s="102"/>
    </row>
    <row r="300" spans="1:26" ht="10.5">
      <c r="A300" s="103"/>
      <c r="B300" s="103"/>
      <c r="C300" s="103"/>
      <c r="D300" s="104"/>
      <c r="E300" s="105" t="s">
        <v>5</v>
      </c>
      <c r="F300" s="104"/>
      <c r="G300" s="101">
        <f t="shared" si="80"/>
        <v>0</v>
      </c>
      <c r="H300" s="101"/>
      <c r="I300" s="101"/>
      <c r="J300" s="101">
        <f t="shared" si="74"/>
        <v>0</v>
      </c>
      <c r="K300" s="101"/>
      <c r="L300" s="101"/>
      <c r="M300" s="101">
        <f t="shared" si="75"/>
        <v>0</v>
      </c>
      <c r="N300" s="101"/>
      <c r="O300" s="101"/>
      <c r="P300" s="101">
        <f t="shared" si="81"/>
        <v>0</v>
      </c>
      <c r="Q300" s="101">
        <f t="shared" si="82"/>
        <v>0</v>
      </c>
      <c r="R300" s="101">
        <f t="shared" si="83"/>
        <v>0</v>
      </c>
      <c r="S300" s="101">
        <f t="shared" si="84"/>
        <v>0</v>
      </c>
      <c r="T300" s="101"/>
      <c r="U300" s="101"/>
      <c r="V300" s="101">
        <f t="shared" si="85"/>
        <v>0</v>
      </c>
      <c r="W300" s="101"/>
      <c r="X300" s="101"/>
      <c r="Y300" s="163"/>
      <c r="Z300" s="102"/>
    </row>
    <row r="301" spans="1:26" ht="31.5">
      <c r="A301" s="103" t="s">
        <v>312</v>
      </c>
      <c r="B301" s="103" t="s">
        <v>310</v>
      </c>
      <c r="C301" s="103" t="s">
        <v>192</v>
      </c>
      <c r="D301" s="104" t="s">
        <v>189</v>
      </c>
      <c r="E301" s="106" t="s">
        <v>313</v>
      </c>
      <c r="F301" s="113"/>
      <c r="G301" s="101">
        <v>0</v>
      </c>
      <c r="H301" s="108">
        <f>+H303</f>
        <v>0</v>
      </c>
      <c r="I301" s="108">
        <f>+I303</f>
        <v>0</v>
      </c>
      <c r="J301" s="101">
        <f t="shared" si="74"/>
        <v>235000</v>
      </c>
      <c r="K301" s="108">
        <f>+K303</f>
        <v>235000</v>
      </c>
      <c r="L301" s="108">
        <f>+L303</f>
        <v>0</v>
      </c>
      <c r="M301" s="101">
        <f t="shared" si="75"/>
        <v>265000</v>
      </c>
      <c r="N301" s="108">
        <f>+N303</f>
        <v>265000</v>
      </c>
      <c r="O301" s="108">
        <f>+O303</f>
        <v>0</v>
      </c>
      <c r="P301" s="101">
        <f t="shared" si="81"/>
        <v>30000</v>
      </c>
      <c r="Q301" s="101">
        <f t="shared" si="82"/>
        <v>30000</v>
      </c>
      <c r="R301" s="101">
        <f t="shared" si="83"/>
        <v>0</v>
      </c>
      <c r="S301" s="101">
        <f t="shared" si="84"/>
        <v>290000</v>
      </c>
      <c r="T301" s="108">
        <f>+T303</f>
        <v>290000</v>
      </c>
      <c r="U301" s="108">
        <f>+U303</f>
        <v>0</v>
      </c>
      <c r="V301" s="101">
        <f t="shared" si="85"/>
        <v>310000</v>
      </c>
      <c r="W301" s="108">
        <f>+W303</f>
        <v>310000</v>
      </c>
      <c r="X301" s="108">
        <f>+X303</f>
        <v>0</v>
      </c>
      <c r="Y301" s="163"/>
      <c r="Z301" s="102"/>
    </row>
    <row r="302" spans="1:26" ht="10.5">
      <c r="A302" s="103"/>
      <c r="B302" s="103"/>
      <c r="C302" s="103"/>
      <c r="D302" s="104"/>
      <c r="E302" s="105" t="s">
        <v>194</v>
      </c>
      <c r="F302" s="104"/>
      <c r="G302" s="101">
        <f t="shared" si="80"/>
        <v>0</v>
      </c>
      <c r="H302" s="101"/>
      <c r="I302" s="101"/>
      <c r="J302" s="101">
        <f t="shared" si="74"/>
        <v>0</v>
      </c>
      <c r="K302" s="101"/>
      <c r="L302" s="101"/>
      <c r="M302" s="101">
        <f t="shared" si="75"/>
        <v>0</v>
      </c>
      <c r="N302" s="101"/>
      <c r="O302" s="101"/>
      <c r="P302" s="101">
        <f t="shared" si="81"/>
        <v>0</v>
      </c>
      <c r="Q302" s="101">
        <f t="shared" si="82"/>
        <v>0</v>
      </c>
      <c r="R302" s="101">
        <f t="shared" si="83"/>
        <v>0</v>
      </c>
      <c r="S302" s="101">
        <f t="shared" si="84"/>
        <v>0</v>
      </c>
      <c r="T302" s="101"/>
      <c r="U302" s="101"/>
      <c r="V302" s="101">
        <f t="shared" si="85"/>
        <v>0</v>
      </c>
      <c r="W302" s="101"/>
      <c r="X302" s="101"/>
      <c r="Y302" s="163"/>
      <c r="Z302" s="102"/>
    </row>
    <row r="303" spans="1:26" ht="21">
      <c r="A303" s="72" t="s">
        <v>314</v>
      </c>
      <c r="B303" s="72" t="s">
        <v>310</v>
      </c>
      <c r="C303" s="72" t="s">
        <v>192</v>
      </c>
      <c r="D303" s="72" t="s">
        <v>208</v>
      </c>
      <c r="E303" s="105" t="s">
        <v>315</v>
      </c>
      <c r="F303" s="104"/>
      <c r="G303" s="101">
        <v>0</v>
      </c>
      <c r="H303" s="101">
        <f>+H305</f>
        <v>0</v>
      </c>
      <c r="I303" s="101">
        <f>+I305</f>
        <v>0</v>
      </c>
      <c r="J303" s="101">
        <f t="shared" si="74"/>
        <v>235000</v>
      </c>
      <c r="K303" s="101">
        <f>+K305</f>
        <v>235000</v>
      </c>
      <c r="L303" s="101">
        <f>+L305</f>
        <v>0</v>
      </c>
      <c r="M303" s="101">
        <f t="shared" si="75"/>
        <v>265000</v>
      </c>
      <c r="N303" s="101">
        <f>+N305</f>
        <v>265000</v>
      </c>
      <c r="O303" s="101">
        <f>+O305</f>
        <v>0</v>
      </c>
      <c r="P303" s="101">
        <f t="shared" si="81"/>
        <v>30000</v>
      </c>
      <c r="Q303" s="101">
        <f t="shared" si="82"/>
        <v>30000</v>
      </c>
      <c r="R303" s="101">
        <f t="shared" si="83"/>
        <v>0</v>
      </c>
      <c r="S303" s="101">
        <f t="shared" si="84"/>
        <v>290000</v>
      </c>
      <c r="T303" s="101">
        <f>+T305</f>
        <v>290000</v>
      </c>
      <c r="U303" s="101">
        <f>+U305</f>
        <v>0</v>
      </c>
      <c r="V303" s="101">
        <f t="shared" si="85"/>
        <v>310000</v>
      </c>
      <c r="W303" s="101">
        <f>+W305</f>
        <v>310000</v>
      </c>
      <c r="X303" s="101">
        <f>+X305</f>
        <v>0</v>
      </c>
      <c r="Y303" s="163"/>
      <c r="Z303" s="102"/>
    </row>
    <row r="304" spans="1:26" ht="10.5">
      <c r="A304" s="103"/>
      <c r="B304" s="103"/>
      <c r="C304" s="103"/>
      <c r="D304" s="104"/>
      <c r="E304" s="105" t="s">
        <v>5</v>
      </c>
      <c r="F304" s="104"/>
      <c r="G304" s="101">
        <f t="shared" si="80"/>
        <v>0</v>
      </c>
      <c r="H304" s="101"/>
      <c r="I304" s="101"/>
      <c r="J304" s="101"/>
      <c r="K304" s="101"/>
      <c r="L304" s="101"/>
      <c r="M304" s="101">
        <f t="shared" si="75"/>
        <v>0</v>
      </c>
      <c r="N304" s="101"/>
      <c r="O304" s="101"/>
      <c r="P304" s="101">
        <f t="shared" si="81"/>
        <v>0</v>
      </c>
      <c r="Q304" s="101">
        <f t="shared" si="82"/>
        <v>0</v>
      </c>
      <c r="R304" s="101">
        <f t="shared" si="83"/>
        <v>0</v>
      </c>
      <c r="S304" s="101">
        <f t="shared" si="84"/>
        <v>0</v>
      </c>
      <c r="T304" s="101"/>
      <c r="U304" s="101"/>
      <c r="V304" s="101">
        <f t="shared" si="85"/>
        <v>0</v>
      </c>
      <c r="W304" s="101"/>
      <c r="X304" s="101"/>
      <c r="Y304" s="163"/>
      <c r="Z304" s="102"/>
    </row>
    <row r="305" spans="1:26" ht="10.5">
      <c r="A305" s="103"/>
      <c r="B305" s="103"/>
      <c r="C305" s="103"/>
      <c r="D305" s="104"/>
      <c r="E305" s="105" t="s">
        <v>365</v>
      </c>
      <c r="F305" s="104" t="s">
        <v>366</v>
      </c>
      <c r="G305" s="101">
        <v>0</v>
      </c>
      <c r="H305" s="101"/>
      <c r="I305" s="101"/>
      <c r="J305" s="101">
        <f t="shared" si="74"/>
        <v>235000</v>
      </c>
      <c r="K305" s="101">
        <v>235000</v>
      </c>
      <c r="L305" s="101"/>
      <c r="M305" s="101">
        <f t="shared" si="75"/>
        <v>265000</v>
      </c>
      <c r="N305" s="101">
        <v>265000</v>
      </c>
      <c r="O305" s="101"/>
      <c r="P305" s="101">
        <f t="shared" si="81"/>
        <v>30000</v>
      </c>
      <c r="Q305" s="101">
        <f t="shared" si="82"/>
        <v>30000</v>
      </c>
      <c r="R305" s="101">
        <f t="shared" si="83"/>
        <v>0</v>
      </c>
      <c r="S305" s="101">
        <f t="shared" si="84"/>
        <v>290000</v>
      </c>
      <c r="T305" s="101">
        <v>290000</v>
      </c>
      <c r="U305" s="101"/>
      <c r="V305" s="101">
        <f t="shared" si="85"/>
        <v>310000</v>
      </c>
      <c r="W305" s="101">
        <v>310000</v>
      </c>
      <c r="X305" s="101"/>
      <c r="Y305" s="163"/>
      <c r="Z305" s="102"/>
    </row>
    <row r="306" spans="1:26" ht="21">
      <c r="A306" s="103"/>
      <c r="B306" s="103"/>
      <c r="C306" s="103"/>
      <c r="D306" s="104"/>
      <c r="E306" s="105" t="s">
        <v>419</v>
      </c>
      <c r="F306" s="72" t="s">
        <v>318</v>
      </c>
      <c r="G306" s="101">
        <f t="shared" si="80"/>
        <v>0</v>
      </c>
      <c r="H306" s="101"/>
      <c r="I306" s="101"/>
      <c r="J306" s="101">
        <f t="shared" si="74"/>
        <v>0</v>
      </c>
      <c r="K306" s="101"/>
      <c r="L306" s="101"/>
      <c r="M306" s="101">
        <f t="shared" si="75"/>
        <v>0</v>
      </c>
      <c r="N306" s="101"/>
      <c r="O306" s="101"/>
      <c r="P306" s="101">
        <f t="shared" si="81"/>
        <v>0</v>
      </c>
      <c r="Q306" s="101">
        <f t="shared" si="82"/>
        <v>0</v>
      </c>
      <c r="R306" s="101">
        <f t="shared" si="83"/>
        <v>0</v>
      </c>
      <c r="S306" s="101">
        <f t="shared" si="84"/>
        <v>0</v>
      </c>
      <c r="T306" s="101"/>
      <c r="U306" s="101"/>
      <c r="V306" s="101">
        <f t="shared" si="85"/>
        <v>0</v>
      </c>
      <c r="W306" s="101"/>
      <c r="X306" s="101"/>
      <c r="Y306" s="163"/>
      <c r="Z306" s="102"/>
    </row>
    <row r="307" spans="7:26" ht="10.5"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02"/>
      <c r="Z307" s="102"/>
    </row>
    <row r="308" spans="7:26" ht="10.5"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02"/>
      <c r="Z308" s="102"/>
    </row>
    <row r="309" spans="7:26" ht="10.5"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02"/>
      <c r="Z309" s="102"/>
    </row>
    <row r="310" spans="7:26" ht="10.5"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02"/>
      <c r="Z310" s="102"/>
    </row>
    <row r="311" spans="7:26" ht="10.5"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02"/>
      <c r="Z311" s="102"/>
    </row>
    <row r="312" spans="7:26" ht="10.5"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02"/>
      <c r="Z312" s="102"/>
    </row>
  </sheetData>
  <sheetProtection/>
  <mergeCells count="33">
    <mergeCell ref="Y16:Y18"/>
    <mergeCell ref="G7:I7"/>
    <mergeCell ref="T8:U8"/>
    <mergeCell ref="J8:J9"/>
    <mergeCell ref="Y299:Y306"/>
    <mergeCell ref="Y268:Y286"/>
    <mergeCell ref="Y11:Y14"/>
    <mergeCell ref="Y122:Y125"/>
    <mergeCell ref="S2:U2"/>
    <mergeCell ref="Y8:Y9"/>
    <mergeCell ref="N8:O8"/>
    <mergeCell ref="P8:P9"/>
    <mergeCell ref="Q8:R8"/>
    <mergeCell ref="V8:V9"/>
    <mergeCell ref="S8:S9"/>
    <mergeCell ref="B7:B9"/>
    <mergeCell ref="C7:C9"/>
    <mergeCell ref="E7:E9"/>
    <mergeCell ref="V7:X7"/>
    <mergeCell ref="S7:U7"/>
    <mergeCell ref="D7:D9"/>
    <mergeCell ref="K8:L8"/>
    <mergeCell ref="F7:F9"/>
    <mergeCell ref="A7:A9"/>
    <mergeCell ref="H8:I8"/>
    <mergeCell ref="A4:Y4"/>
    <mergeCell ref="G8:G9"/>
    <mergeCell ref="V2:Y2"/>
    <mergeCell ref="W8:X8"/>
    <mergeCell ref="P7:R7"/>
    <mergeCell ref="J7:L7"/>
    <mergeCell ref="M7:O7"/>
    <mergeCell ref="M8:M9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2024-06-27T11:33:07Z</cp:lastPrinted>
  <dcterms:created xsi:type="dcterms:W3CDTF">2022-06-16T10:33:45Z</dcterms:created>
  <dcterms:modified xsi:type="dcterms:W3CDTF">2024-06-27T11:48:29Z</dcterms:modified>
  <cp:category/>
  <cp:version/>
  <cp:contentType/>
  <cp:contentStatus/>
</cp:coreProperties>
</file>